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nhtownofwindham-my.sharepoint.com/personal/amello_windhamnh_gov/Documents/Master Plan Process Committee/01 Chapters-Working Drafts/"/>
    </mc:Choice>
  </mc:AlternateContent>
  <xr:revisionPtr revIDLastSave="91" documentId="13_ncr:1_{86036733-2594-47B6-83FD-8452DC3F6E96}" xr6:coauthVersionLast="47" xr6:coauthVersionMax="47" xr10:uidLastSave="{EF4C86EA-B8BD-4762-B2E8-56052E181053}"/>
  <bookViews>
    <workbookView xWindow="-120" yWindow="-120" windowWidth="29040" windowHeight="15840" tabRatio="671" firstSheet="7" activeTab="7" xr2:uid="{00000000-000D-0000-FFFF-FFFF00000000}"/>
  </bookViews>
  <sheets>
    <sheet name="Windham 2020 Pop" sheetId="1" r:id="rId1"/>
    <sheet name="Pop Change" sheetId="2" r:id="rId2"/>
    <sheet name="Population Growth Trends" sheetId="3" r:id="rId3"/>
    <sheet name="Age Bands" sheetId="4" r:id="rId4"/>
    <sheet name="Median Age" sheetId="5" r:id="rId5"/>
    <sheet name="Total Housing Units" sheetId="6" r:id="rId6"/>
    <sheet name="Housing Unit Types" sheetId="7" r:id="rId7"/>
    <sheet name="Housing Change" sheetId="10" r:id="rId8"/>
    <sheet name="Median Household Income" sheetId="11" r:id="rId9"/>
    <sheet name="Communities of Concern" sheetId="17" r:id="rId10"/>
    <sheet name="Mean Commute" sheetId="12" r:id="rId11"/>
    <sheet name="Commuting Modes" sheetId="18" r:id="rId12"/>
    <sheet name="Commuting Patterns" sheetId="13" r:id="rId13"/>
    <sheet name="Households" sheetId="14" r:id="rId14"/>
    <sheet name="Household Size over Time" sheetId="19" r:id="rId15"/>
    <sheet name="SFD" sheetId="9" r:id="rId16"/>
    <sheet name="Year Built" sheetId="8" r:id="rId17"/>
    <sheet name="Housing Permits" sheetId="20" r:id="rId18"/>
    <sheet name="Housing Unit Projections" sheetId="15" r:id="rId19"/>
    <sheet name="Household Income &amp; Value" sheetId="16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4" l="1"/>
  <c r="E5" i="4"/>
  <c r="G5" i="4"/>
  <c r="I5" i="4"/>
  <c r="K5" i="4"/>
  <c r="M5" i="4"/>
  <c r="O5" i="4"/>
  <c r="Q5" i="4"/>
  <c r="A5" i="4"/>
  <c r="C7" i="3"/>
  <c r="D7" i="3"/>
  <c r="E7" i="3"/>
  <c r="F7" i="3"/>
  <c r="G7" i="3"/>
  <c r="H7" i="3"/>
  <c r="I7" i="3"/>
  <c r="J7" i="3"/>
  <c r="K7" i="3"/>
  <c r="L7" i="3"/>
  <c r="M7" i="3"/>
  <c r="B7" i="3"/>
  <c r="C6" i="3"/>
  <c r="D6" i="3"/>
  <c r="E6" i="3"/>
  <c r="F6" i="3"/>
  <c r="G6" i="3"/>
  <c r="H6" i="3"/>
  <c r="I6" i="3"/>
  <c r="J6" i="3"/>
  <c r="K6" i="3"/>
  <c r="L6" i="3"/>
  <c r="M6" i="3"/>
  <c r="B6" i="3"/>
  <c r="J4" i="15"/>
  <c r="I4" i="15"/>
  <c r="H4" i="15"/>
  <c r="G4" i="15"/>
  <c r="F4" i="15"/>
  <c r="E4" i="15"/>
  <c r="E5" i="15" s="1"/>
  <c r="E6" i="15" s="1"/>
  <c r="B6" i="15"/>
  <c r="B9" i="15" s="1"/>
  <c r="I9" i="15" s="1"/>
  <c r="B4" i="6"/>
  <c r="H7" i="2"/>
  <c r="N7" i="2"/>
  <c r="K7" i="2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AF7" i="20"/>
  <c r="AE7" i="20"/>
  <c r="AD7" i="20"/>
  <c r="AC7" i="20"/>
  <c r="AB7" i="20"/>
  <c r="AA7" i="20"/>
  <c r="Z7" i="20"/>
  <c r="Y7" i="20"/>
  <c r="X7" i="20"/>
  <c r="W7" i="20"/>
  <c r="V7" i="20"/>
  <c r="F5" i="15" l="1"/>
  <c r="F6" i="15" s="1"/>
  <c r="F8" i="15" s="1"/>
  <c r="F7" i="15" s="1"/>
  <c r="G9" i="15"/>
  <c r="G5" i="15"/>
  <c r="G6" i="15" s="1"/>
  <c r="G8" i="15" s="1"/>
  <c r="G7" i="15" s="1"/>
  <c r="J5" i="15"/>
  <c r="J6" i="15" s="1"/>
  <c r="E9" i="15"/>
  <c r="E8" i="15" s="1"/>
  <c r="E7" i="15" s="1"/>
  <c r="E12" i="15" s="1"/>
  <c r="E13" i="15" s="1"/>
  <c r="F9" i="15"/>
  <c r="H9" i="15"/>
  <c r="H5" i="15"/>
  <c r="H6" i="15" s="1"/>
  <c r="J9" i="15"/>
  <c r="I5" i="15"/>
  <c r="I6" i="15" s="1"/>
  <c r="I8" i="15" s="1"/>
  <c r="I7" i="15" s="1"/>
  <c r="F19" i="16"/>
  <c r="I19" i="16"/>
  <c r="H19" i="16"/>
  <c r="G19" i="16"/>
  <c r="E19" i="16"/>
  <c r="D19" i="16"/>
  <c r="C19" i="16"/>
  <c r="B19" i="16"/>
  <c r="J8" i="15" l="1"/>
  <c r="J7" i="15" s="1"/>
  <c r="F12" i="15"/>
  <c r="F13" i="15" s="1"/>
  <c r="H8" i="15"/>
  <c r="H7" i="15" s="1"/>
  <c r="B18" i="14"/>
  <c r="D4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N18" i="10"/>
  <c r="M18" i="10"/>
  <c r="L18" i="10"/>
  <c r="N17" i="10"/>
  <c r="M17" i="10"/>
  <c r="L17" i="10"/>
  <c r="N16" i="10"/>
  <c r="M16" i="10"/>
  <c r="L16" i="10"/>
  <c r="N15" i="10"/>
  <c r="M15" i="10"/>
  <c r="L15" i="10"/>
  <c r="N14" i="10"/>
  <c r="M14" i="10"/>
  <c r="L14" i="10"/>
  <c r="N13" i="10"/>
  <c r="M13" i="10"/>
  <c r="L13" i="10"/>
  <c r="N12" i="10"/>
  <c r="M12" i="10"/>
  <c r="L12" i="10"/>
  <c r="N11" i="10"/>
  <c r="M11" i="10"/>
  <c r="L11" i="10"/>
  <c r="N10" i="10"/>
  <c r="M10" i="10"/>
  <c r="L10" i="10"/>
  <c r="N9" i="10"/>
  <c r="M9" i="10"/>
  <c r="L9" i="10"/>
  <c r="N8" i="10"/>
  <c r="M8" i="10"/>
  <c r="L8" i="10"/>
  <c r="N7" i="10"/>
  <c r="M7" i="10"/>
  <c r="L7" i="10"/>
  <c r="N6" i="10"/>
  <c r="M6" i="10"/>
  <c r="L6" i="10"/>
  <c r="N5" i="10"/>
  <c r="M5" i="10"/>
  <c r="L5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G12" i="15" l="1"/>
  <c r="D19" i="10"/>
  <c r="C19" i="10"/>
  <c r="B19" i="10"/>
  <c r="E19" i="10"/>
  <c r="C13" i="8"/>
  <c r="C12" i="8"/>
  <c r="C11" i="8"/>
  <c r="C10" i="8"/>
  <c r="C9" i="8"/>
  <c r="C8" i="8"/>
  <c r="C7" i="8"/>
  <c r="C6" i="8"/>
  <c r="C5" i="8"/>
  <c r="C4" i="8"/>
  <c r="H12" i="15" l="1"/>
  <c r="G13" i="15"/>
  <c r="L19" i="10"/>
  <c r="K19" i="10"/>
  <c r="I19" i="10"/>
  <c r="F19" i="10"/>
  <c r="J19" i="10"/>
  <c r="N19" i="10"/>
  <c r="H19" i="10"/>
  <c r="M19" i="10"/>
  <c r="G19" i="10"/>
  <c r="F5" i="3"/>
  <c r="D5" i="3"/>
  <c r="B5" i="3"/>
  <c r="N5" i="2"/>
  <c r="N18" i="2"/>
  <c r="N17" i="2"/>
  <c r="N16" i="2"/>
  <c r="N15" i="2"/>
  <c r="N14" i="2"/>
  <c r="N13" i="2"/>
  <c r="N12" i="2"/>
  <c r="N11" i="2"/>
  <c r="N10" i="2"/>
  <c r="N9" i="2"/>
  <c r="N8" i="2"/>
  <c r="N6" i="2"/>
  <c r="M6" i="2"/>
  <c r="M5" i="2"/>
  <c r="M18" i="2"/>
  <c r="M17" i="2"/>
  <c r="M16" i="2"/>
  <c r="M15" i="2"/>
  <c r="M14" i="2"/>
  <c r="M13" i="2"/>
  <c r="M12" i="2"/>
  <c r="M11" i="2"/>
  <c r="M10" i="2"/>
  <c r="M9" i="2"/>
  <c r="M8" i="2"/>
  <c r="M7" i="2"/>
  <c r="K5" i="2"/>
  <c r="K18" i="2"/>
  <c r="K17" i="2"/>
  <c r="K16" i="2"/>
  <c r="K15" i="2"/>
  <c r="K14" i="2"/>
  <c r="K13" i="2"/>
  <c r="K12" i="2"/>
  <c r="K11" i="2"/>
  <c r="K10" i="2"/>
  <c r="K9" i="2"/>
  <c r="K8" i="2"/>
  <c r="K6" i="2"/>
  <c r="J6" i="2"/>
  <c r="J5" i="2"/>
  <c r="J18" i="2"/>
  <c r="J17" i="2"/>
  <c r="J16" i="2"/>
  <c r="J15" i="2"/>
  <c r="J14" i="2"/>
  <c r="J13" i="2"/>
  <c r="J12" i="2"/>
  <c r="J11" i="2"/>
  <c r="J10" i="2"/>
  <c r="J9" i="2"/>
  <c r="J8" i="2"/>
  <c r="J7" i="2"/>
  <c r="L5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I5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H5" i="2"/>
  <c r="H18" i="2"/>
  <c r="H17" i="2"/>
  <c r="H16" i="2"/>
  <c r="H15" i="2"/>
  <c r="H14" i="2"/>
  <c r="H13" i="2"/>
  <c r="H12" i="2"/>
  <c r="H11" i="2"/>
  <c r="H10" i="2"/>
  <c r="H9" i="2"/>
  <c r="H8" i="2"/>
  <c r="H6" i="2"/>
  <c r="G5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F5" i="2"/>
  <c r="F10" i="2"/>
  <c r="F8" i="2"/>
  <c r="E19" i="2"/>
  <c r="D19" i="2"/>
  <c r="C19" i="2"/>
  <c r="B19" i="2"/>
  <c r="F18" i="2"/>
  <c r="F17" i="2"/>
  <c r="F16" i="2"/>
  <c r="F15" i="2"/>
  <c r="F14" i="2"/>
  <c r="F13" i="2"/>
  <c r="F12" i="2"/>
  <c r="F11" i="2"/>
  <c r="F9" i="2"/>
  <c r="F7" i="2"/>
  <c r="F6" i="2"/>
  <c r="I12" i="15" l="1"/>
  <c r="H13" i="15"/>
  <c r="N19" i="2"/>
  <c r="I19" i="2"/>
  <c r="M19" i="2"/>
  <c r="G19" i="2"/>
  <c r="J19" i="2"/>
  <c r="F19" i="2"/>
  <c r="H19" i="2"/>
  <c r="L19" i="2"/>
  <c r="K19" i="2"/>
  <c r="J12" i="15" l="1"/>
  <c r="J13" i="15" s="1"/>
  <c r="I13" i="15"/>
</calcChain>
</file>

<file path=xl/sharedStrings.xml><?xml version="1.0" encoding="utf-8"?>
<sst xmlns="http://schemas.openxmlformats.org/spreadsheetml/2006/main" count="323" uniqueCount="158">
  <si>
    <t>Windam 2020 Total Population</t>
  </si>
  <si>
    <t>Source</t>
  </si>
  <si>
    <t>Census: 2020: DEC Redistricting Data (PL 94-171)</t>
  </si>
  <si>
    <t>SNHPC Municipal Population Change 1990-2020</t>
  </si>
  <si>
    <t>1990 to 2020</t>
  </si>
  <si>
    <t>2000 to 2020</t>
  </si>
  <si>
    <t>2010 to 2020</t>
  </si>
  <si>
    <t>Absolute Change</t>
  </si>
  <si>
    <t>Relative Change</t>
  </si>
  <si>
    <t>Annual Growth Rate</t>
  </si>
  <si>
    <t>Windham</t>
  </si>
  <si>
    <t>Auburn</t>
  </si>
  <si>
    <t>Bedford</t>
  </si>
  <si>
    <t>Candia</t>
  </si>
  <si>
    <t>Chester</t>
  </si>
  <si>
    <t>Deerfield</t>
  </si>
  <si>
    <t>Derry</t>
  </si>
  <si>
    <t>Francestown</t>
  </si>
  <si>
    <t>Goffstown</t>
  </si>
  <si>
    <t>Hooksett</t>
  </si>
  <si>
    <t>Londonderry</t>
  </si>
  <si>
    <t>Manchester</t>
  </si>
  <si>
    <t>New Boston</t>
  </si>
  <si>
    <t>Weare</t>
  </si>
  <si>
    <t>SNHPC</t>
  </si>
  <si>
    <t>Census: 2020: DEC Redistricting Data (PL 94-171); IPUMS NHGIS</t>
  </si>
  <si>
    <t>Windham Population Change &amp; Projections</t>
  </si>
  <si>
    <t xml:space="preserve">Projected </t>
  </si>
  <si>
    <t>Census: 2020: DEC Redistricting Data (PL 94-171); IPUMS NHGIS; NH Office of Planning &amp; Development</t>
  </si>
  <si>
    <t>Windham 5-Year Age Cohorts</t>
  </si>
  <si>
    <t>Under 5 years</t>
  </si>
  <si>
    <t>5 to 9 years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</si>
  <si>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</si>
  <si>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</si>
  <si>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</si>
  <si>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</si>
  <si>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</si>
  <si>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</si>
  <si>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</si>
  <si>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</si>
  <si>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</si>
  <si>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</si>
  <si>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</si>
  <si>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</si>
  <si>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</si>
  <si>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</si>
  <si>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</si>
  <si>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</si>
  <si>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Census 2020 5-Year ACS</t>
  </si>
  <si>
    <t>Windham Median Age</t>
  </si>
  <si>
    <t>Windham 2020 Housing Units</t>
  </si>
  <si>
    <t>Total Housing Units</t>
  </si>
  <si>
    <t>% Occupied</t>
  </si>
  <si>
    <t>Windham Housing Units by Type</t>
  </si>
  <si>
    <t>1 unit, detached</t>
  </si>
  <si>
    <t>1 unit, attached</t>
  </si>
  <si>
    <t>2 units</t>
  </si>
  <si>
    <t>3 to 4 units</t>
  </si>
  <si>
    <t>5 to 9 units</t>
  </si>
  <si>
    <t>10 or more units</t>
  </si>
  <si>
    <t>Manufactured or other type of housing</t>
  </si>
  <si>
    <t>*occupied housing units only</t>
  </si>
  <si>
    <t>SNHPC Municipal Housing Change 1990-2020</t>
  </si>
  <si>
    <t>Number of Housing Units</t>
  </si>
  <si>
    <t>Windham Median Household Income</t>
  </si>
  <si>
    <t>*third highest median income by town in the state</t>
  </si>
  <si>
    <t>Windham Selected Communities of Concern</t>
  </si>
  <si>
    <t>Living below the poverty threshold</t>
  </si>
  <si>
    <t>Living below 150% the poverty threshold</t>
  </si>
  <si>
    <t>Less than 18 years old</t>
  </si>
  <si>
    <t>65 years or older</t>
  </si>
  <si>
    <t>Racial or Hispanic/Latino minority*</t>
  </si>
  <si>
    <t>Limited English proficiency</t>
  </si>
  <si>
    <t>Foreign born</t>
  </si>
  <si>
    <t>Veteran</t>
  </si>
  <si>
    <t>Living in group quarters*</t>
  </si>
  <si>
    <t>*Source</t>
  </si>
  <si>
    <t>Windham Mean Travel Time to Work (minutes)</t>
  </si>
  <si>
    <t>*excludes people working from home</t>
  </si>
  <si>
    <t>Windham Commuting by Mode</t>
  </si>
  <si>
    <t>Drove alone</t>
  </si>
  <si>
    <t>Carpooled</t>
  </si>
  <si>
    <t>Public transportation</t>
  </si>
  <si>
    <t>Bicycle</t>
  </si>
  <si>
    <t>Walked</t>
  </si>
  <si>
    <t>Taxi, motorcycle, or other</t>
  </si>
  <si>
    <t>Worked from home</t>
  </si>
  <si>
    <t>SNHPC Municipal Commuting Patterns</t>
  </si>
  <si>
    <t>Commutes Originating in…</t>
  </si>
  <si>
    <t>Work in the Town Where They Live</t>
  </si>
  <si>
    <t>Work Outside of the Town Where They Live</t>
  </si>
  <si>
    <t>Most Common External Commute Destination</t>
  </si>
  <si>
    <t>2nd Most Common External Commute Destination</t>
  </si>
  <si>
    <t>3rd Most Common External Commute Destination</t>
  </si>
  <si>
    <t>Work in Massachusetts</t>
  </si>
  <si>
    <t>Mean Travel Time to Work*</t>
  </si>
  <si>
    <t>Salem</t>
  </si>
  <si>
    <t>Nashua</t>
  </si>
  <si>
    <t>Merrimack</t>
  </si>
  <si>
    <t>Concord</t>
  </si>
  <si>
    <t>Portsmouth</t>
  </si>
  <si>
    <t>Peterborough</t>
  </si>
  <si>
    <t>Census LEHD Origin-Destination Employment Statistics 2017-2019 averages</t>
  </si>
  <si>
    <t>Census 2020 5-Year ACS, excludes people working from home</t>
  </si>
  <si>
    <t>SNHPC Municipal Household Characteristics</t>
  </si>
  <si>
    <t>Households</t>
  </si>
  <si>
    <t>% of Households that Are Families</t>
  </si>
  <si>
    <t>Average household size</t>
  </si>
  <si>
    <t>Average family size</t>
  </si>
  <si>
    <t>% Owner-occupied households</t>
  </si>
  <si>
    <t>% Renter-occupied households</t>
  </si>
  <si>
    <t>Windham Persons Not Living in Group Quarters/Occupied Housing Units</t>
  </si>
  <si>
    <t>Windham Single-Family Homes</t>
  </si>
  <si>
    <t>Single-Family Detached Units</t>
  </si>
  <si>
    <t>Single-Family Housing Units</t>
  </si>
  <si>
    <t>Windham Housing Units by Year Built</t>
  </si>
  <si>
    <t>Housing Units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</si>
  <si>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</si>
  <si>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</si>
  <si>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</si>
  <si>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</si>
  <si>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</si>
  <si>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</si>
  <si>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</si>
  <si>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</si>
  <si>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</si>
  <si>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</si>
  <si>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Windham Permitted Housing Units by Year</t>
  </si>
  <si>
    <t>Single-Family Homes</t>
  </si>
  <si>
    <t>Multi-Family Housing</t>
  </si>
  <si>
    <t>Manufactured Housing</t>
  </si>
  <si>
    <t>Windham Permitted Housing Units by Year (5-Year Moving Average)</t>
  </si>
  <si>
    <t>NH Department of Planning &amp; Development</t>
  </si>
  <si>
    <t>Windham Housing Projections</t>
  </si>
  <si>
    <t>Total Population</t>
  </si>
  <si>
    <t>Group Quarters Population</t>
  </si>
  <si>
    <t>Population Living in Households</t>
  </si>
  <si>
    <t>Occupied Housing Units</t>
  </si>
  <si>
    <t>Population Living in Households/Occupied Housing Units</t>
  </si>
  <si>
    <t>2020-25</t>
  </si>
  <si>
    <t>2025-30</t>
  </si>
  <si>
    <t>2030-35</t>
  </si>
  <si>
    <t>2035-40</t>
  </si>
  <si>
    <t>2040-45</t>
  </si>
  <si>
    <t>2045-50</t>
  </si>
  <si>
    <t>New Housing Units</t>
  </si>
  <si>
    <t>New Housing Units per Year</t>
  </si>
  <si>
    <t>SNHPC Municipal Incomes, Values, and Costs</t>
  </si>
  <si>
    <t>Owner-occupied housing</t>
  </si>
  <si>
    <t>Renter-occupied housing</t>
  </si>
  <si>
    <t>Median Household Income</t>
  </si>
  <si>
    <t>Median Home Value</t>
  </si>
  <si>
    <t>Total tax rate</t>
  </si>
  <si>
    <t>Median Property Tax as % of Median Income</t>
  </si>
  <si>
    <t>Median Monthly Housing Costs</t>
  </si>
  <si>
    <t>-</t>
  </si>
  <si>
    <t>SNHPC Municipal Median</t>
  </si>
  <si>
    <t>Census 2020 5-Year ACS; NH Department of Revenue Administration 2020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</si>
</sst>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4" xfId="1" applyNumberFormat="1" applyFon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9" fontId="0" fillId="0" borderId="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9" fontId="0" fillId="2" borderId="10" xfId="1" applyFont="1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center"/>
    </xf>
    <xf numFmtId="164" fontId="0" fillId="2" borderId="10" xfId="1" applyNumberFormat="1" applyFon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0" fillId="2" borderId="1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9" fontId="0" fillId="2" borderId="13" xfId="1" applyFont="1" applyFill="1" applyBorder="1" applyAlignment="1">
      <alignment horizontal="center"/>
    </xf>
    <xf numFmtId="164" fontId="0" fillId="2" borderId="14" xfId="1" applyNumberFormat="1" applyFont="1" applyFill="1" applyBorder="1" applyAlignment="1">
      <alignment horizontal="center"/>
    </xf>
    <xf numFmtId="164" fontId="0" fillId="2" borderId="13" xfId="1" applyNumberFormat="1" applyFont="1" applyFill="1" applyBorder="1" applyAlignment="1">
      <alignment horizontal="center"/>
    </xf>
    <xf numFmtId="0" fontId="0" fillId="0" borderId="9" xfId="0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9" fontId="0" fillId="0" borderId="10" xfId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9" fontId="0" fillId="2" borderId="6" xfId="1" applyFont="1" applyFill="1" applyBorder="1" applyAlignment="1">
      <alignment horizontal="center"/>
    </xf>
    <xf numFmtId="164" fontId="0" fillId="2" borderId="7" xfId="1" applyNumberFormat="1" applyFont="1" applyFill="1" applyBorder="1" applyAlignment="1">
      <alignment horizontal="center"/>
    </xf>
    <xf numFmtId="164" fontId="0" fillId="2" borderId="6" xfId="1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9" fontId="0" fillId="0" borderId="16" xfId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20" xfId="0" applyNumberFormat="1" applyBorder="1" applyAlignment="1">
      <alignment horizontal="center"/>
    </xf>
    <xf numFmtId="9" fontId="0" fillId="0" borderId="20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21" xfId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1" xfId="0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22" xfId="1" applyFont="1" applyBorder="1" applyAlignment="1">
      <alignment horizontal="center"/>
    </xf>
    <xf numFmtId="9" fontId="0" fillId="2" borderId="8" xfId="1" applyFont="1" applyFill="1" applyBorder="1" applyAlignment="1">
      <alignment horizontal="center"/>
    </xf>
    <xf numFmtId="9" fontId="0" fillId="2" borderId="7" xfId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9" fontId="0" fillId="2" borderId="2" xfId="1" applyFont="1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0" fillId="2" borderId="12" xfId="1" applyFont="1" applyFill="1" applyBorder="1" applyAlignment="1">
      <alignment horizontal="center"/>
    </xf>
    <xf numFmtId="9" fontId="0" fillId="2" borderId="11" xfId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23" xfId="0" applyBorder="1" applyAlignment="1">
      <alignment horizontal="center" wrapText="1"/>
    </xf>
    <xf numFmtId="9" fontId="0" fillId="0" borderId="25" xfId="1" applyFont="1" applyBorder="1" applyAlignment="1">
      <alignment horizontal="center"/>
    </xf>
    <xf numFmtId="9" fontId="0" fillId="2" borderId="26" xfId="1" applyFont="1" applyFill="1" applyBorder="1" applyAlignment="1">
      <alignment horizontal="center"/>
    </xf>
    <xf numFmtId="9" fontId="0" fillId="0" borderId="27" xfId="1" applyFont="1" applyBorder="1" applyAlignment="1">
      <alignment horizontal="center"/>
    </xf>
    <xf numFmtId="9" fontId="0" fillId="2" borderId="27" xfId="1" applyFont="1" applyFill="1" applyBorder="1" applyAlignment="1">
      <alignment horizontal="center"/>
    </xf>
    <xf numFmtId="9" fontId="0" fillId="2" borderId="25" xfId="1" applyFont="1" applyFill="1" applyBorder="1" applyAlignment="1">
      <alignment horizontal="center"/>
    </xf>
    <xf numFmtId="9" fontId="0" fillId="0" borderId="23" xfId="1" applyFont="1" applyBorder="1" applyAlignment="1">
      <alignment horizontal="center"/>
    </xf>
    <xf numFmtId="0" fontId="0" fillId="0" borderId="28" xfId="0" applyBorder="1"/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2" borderId="10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3" xfId="0" applyBorder="1"/>
    <xf numFmtId="165" fontId="0" fillId="0" borderId="27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2" borderId="26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0" fillId="2" borderId="27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5" fontId="0" fillId="2" borderId="25" xfId="0" applyNumberFormat="1" applyFill="1" applyBorder="1" applyAlignment="1">
      <alignment horizontal="center"/>
    </xf>
    <xf numFmtId="165" fontId="0" fillId="2" borderId="12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1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3" fontId="0" fillId="0" borderId="0" xfId="0" applyNumberFormat="1"/>
    <xf numFmtId="10" fontId="0" fillId="0" borderId="29" xfId="1" applyNumberFormat="1" applyFont="1" applyBorder="1" applyAlignment="1">
      <alignment horizontal="center"/>
    </xf>
    <xf numFmtId="3" fontId="0" fillId="0" borderId="3" xfId="0" applyNumberFormat="1" applyBorder="1"/>
    <xf numFmtId="164" fontId="0" fillId="0" borderId="30" xfId="1" applyNumberFormat="1" applyFon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Windham Population Change &amp; Projections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Population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'Population Growth Trends'!$A$4:$M$4</c:f>
              <c:numCache>
                <c:formatCode>General</c:formatCode>
                <c:ptCount val="1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  <c:pt idx="7">
                  <c:v>2025</c:v>
                </c:pt>
                <c:pt idx="8">
                  <c:v>2030</c:v>
                </c:pt>
                <c:pt idx="9">
                  <c:v>2035</c:v>
                </c:pt>
                <c:pt idx="10">
                  <c:v>2040</c:v>
                </c:pt>
                <c:pt idx="11">
                  <c:v>2045</c:v>
                </c:pt>
                <c:pt idx="12">
                  <c:v>2050</c:v>
                </c:pt>
              </c:numCache>
            </c:numRef>
          </c:cat>
          <c:val>
            <c:numRef>
              <c:f>'Population Growth Trends'!$A$5:$M$5</c:f>
              <c:numCache>
                <c:formatCode>#,##0</c:formatCode>
                <c:ptCount val="13"/>
                <c:pt idx="0">
                  <c:v>9000</c:v>
                </c:pt>
                <c:pt idx="1">
                  <c:v>9854.5</c:v>
                </c:pt>
                <c:pt idx="2">
                  <c:v>10709</c:v>
                </c:pt>
                <c:pt idx="3">
                  <c:v>12150.5</c:v>
                </c:pt>
                <c:pt idx="4">
                  <c:v>13592</c:v>
                </c:pt>
                <c:pt idx="5">
                  <c:v>14704.5</c:v>
                </c:pt>
                <c:pt idx="6">
                  <c:v>15817</c:v>
                </c:pt>
                <c:pt idx="7">
                  <c:v>16425.068309482584</c:v>
                </c:pt>
                <c:pt idx="8">
                  <c:v>16953.874620085557</c:v>
                </c:pt>
                <c:pt idx="9">
                  <c:v>17325.517264717866</c:v>
                </c:pt>
                <c:pt idx="10">
                  <c:v>17466.810393155429</c:v>
                </c:pt>
                <c:pt idx="11">
                  <c:v>17455.746361275207</c:v>
                </c:pt>
                <c:pt idx="12">
                  <c:v>17354.446987421063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75-4980-B866-40F0A61D2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70592"/>
        <c:axId val="137171008"/>
      </c:barChart>
      <c:catAx>
        <c:axId val="13717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71008"/>
        <c:crosses val="autoZero"/>
        <c:auto val="1"/>
        <c:lblAlgn val="ctr"/>
        <c:lblOffset val="100"/>
        <c:noMultiLvlLbl val="0"/>
      </c:catAx>
      <c:valAx>
        <c:axId val="1371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70592"/>
        <c:crosses val="autoZero"/>
        <c:crossBetween val="between"/>
        <c:majorUnit val="2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Age Trends in Windham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Bands'!$A$3</c:f>
              <c:strCache>
                <c:ptCount val="1"/>
                <c:pt idx="0">
                  <c:v>Under 5 years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'Age Bands'!$A$4</c:f>
              <c:numCache>
                <c:formatCode>0.0%</c:formatCode>
                <c:ptCount val="1"/>
                <c:pt idx="0">
                  <c:v>5.7778685177623502E-2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2-4FAE-9402-C7EE2B9A67B2}"/>
            </c:ext>
          </c:extLst>
        </c:ser>
        <c:ser>
          <c:idx val="1"/>
          <c:order val="1"/>
          <c:tx>
            <c:strRef>
              <c:f>'Age Bands'!$B$3</c:f>
              <c:strCache>
                <c:ptCount val="1"/>
                <c:pt idx="0">
                  <c:v>5 to 9 years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'Age Bands'!$B$4</c:f>
              <c:numCache>
                <c:formatCode>0.0%</c:formatCode>
                <c:ptCount val="1"/>
                <c:pt idx="0">
                  <c:v>7.6697971961344771E-2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2-4FAE-9402-C7EE2B9A67B2}"/>
            </c:ext>
          </c:extLst>
        </c:ser>
        <c:ser>
          <c:idx val="2"/>
          <c:order val="2"/>
          <c:tx>
            <c:strRef>
              <c:f>'Age Bands'!$C$3</c:f>
              <c:strCache>
                <c:ptCount val="1"/>
                <c:pt idx="0">
                  <c:v>10 to 14 years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'Age Bands'!$C$4</c:f>
              <c:numCache>
                <c:formatCode>0.0%</c:formatCode>
                <c:ptCount val="1"/>
                <c:pt idx="0">
                  <c:v>9.051313461276711E-2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2-4FAE-9402-C7EE2B9A67B2}"/>
            </c:ext>
          </c:extLst>
        </c:ser>
        <c:ser>
          <c:idx val="3"/>
          <c:order val="3"/>
          <c:tx>
            <c:strRef>
              <c:f>'Age Bands'!$D$3</c:f>
              <c:strCache>
                <c:ptCount val="1"/>
                <c:pt idx="0">
                  <c:v>15 to 19 years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'Age Bands'!$D$4</c:f>
              <c:numCache>
                <c:formatCode>0.0%</c:formatCode>
                <c:ptCount val="1"/>
                <c:pt idx="0">
                  <c:v>5.2878726010616578E-2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A2-4FAE-9402-C7EE2B9A67B2}"/>
            </c:ext>
          </c:extLst>
        </c:ser>
        <c:ser>
          <c:idx val="4"/>
          <c:order val="4"/>
          <c:tx>
            <c:strRef>
              <c:f>'Age Bands'!$E$3</c:f>
              <c:strCache>
                <c:ptCount val="1"/>
                <c:pt idx="0">
                  <c:v>20 to 24 years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'Age Bands'!$E$4</c:f>
              <c:numCache>
                <c:formatCode>0.0%</c:formatCode>
                <c:ptCount val="1"/>
                <c:pt idx="0">
                  <c:v>4.1105213012113791E-2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2-4FAE-9402-C7EE2B9A67B2}"/>
            </c:ext>
          </c:extLst>
        </c:ser>
        <c:ser>
          <c:idx val="5"/>
          <c:order val="5"/>
          <c:tx>
            <c:strRef>
              <c:f>'Age Bands'!$F$3</c:f>
              <c:strCache>
                <c:ptCount val="1"/>
                <c:pt idx="0">
                  <c:v>25 to 29 years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'Age Bands'!$F$4</c:f>
              <c:numCache>
                <c:formatCode>0.0%</c:formatCode>
                <c:ptCount val="1"/>
                <c:pt idx="0">
                  <c:v>2.3274806043282973E-2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A2-4FAE-9402-C7EE2B9A67B2}"/>
            </c:ext>
          </c:extLst>
        </c:ser>
        <c:ser>
          <c:idx val="6"/>
          <c:order val="6"/>
          <c:tx>
            <c:strRef>
              <c:f>'Age Bands'!$G$3</c:f>
              <c:strCache>
                <c:ptCount val="1"/>
                <c:pt idx="0">
                  <c:v>30 to 34 years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Bands'!$G$4</c:f>
              <c:numCache>
                <c:formatCode>0.0%</c:formatCode>
                <c:ptCount val="1"/>
                <c:pt idx="0">
                  <c:v>3.7906628555873144E-2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A2-4FAE-9402-C7EE2B9A67B2}"/>
            </c:ext>
          </c:extLst>
        </c:ser>
        <c:ser>
          <c:idx val="7"/>
          <c:order val="7"/>
          <c:tx>
            <c:strRef>
              <c:f>'Age Bands'!$H$3</c:f>
              <c:strCache>
                <c:ptCount val="1"/>
                <c:pt idx="0">
                  <c:v>35 to 39 years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Bands'!$H$4</c:f>
              <c:numCache>
                <c:formatCode>0.0%</c:formatCode>
                <c:ptCount val="1"/>
                <c:pt idx="0">
                  <c:v>6.9960528106710218E-2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A2-4FAE-9402-C7EE2B9A67B2}"/>
            </c:ext>
          </c:extLst>
        </c:ser>
        <c:ser>
          <c:idx val="8"/>
          <c:order val="8"/>
          <c:tx>
            <c:strRef>
              <c:f>'Age Bands'!$I$3</c:f>
              <c:strCache>
                <c:ptCount val="1"/>
                <c:pt idx="0">
                  <c:v>40 to 44 years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Bands'!$I$4</c:f>
              <c:numCache>
                <c:formatCode>0.0%</c:formatCode>
                <c:ptCount val="1"/>
                <c:pt idx="0">
                  <c:v>8.5204845515176264E-2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A2-4FAE-9402-C7EE2B9A67B2}"/>
            </c:ext>
          </c:extLst>
        </c:ser>
        <c:ser>
          <c:idx val="9"/>
          <c:order val="9"/>
          <c:tx>
            <c:strRef>
              <c:f>'Age Bands'!$J$3</c:f>
              <c:strCache>
                <c:ptCount val="1"/>
                <c:pt idx="0">
                  <c:v>45 to 49 years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Bands'!$J$4</c:f>
              <c:numCache>
                <c:formatCode>0.0%</c:formatCode>
                <c:ptCount val="1"/>
                <c:pt idx="0">
                  <c:v>8.1393766163059753E-2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A2-4FAE-9402-C7EE2B9A67B2}"/>
            </c:ext>
          </c:extLst>
        </c:ser>
        <c:ser>
          <c:idx val="10"/>
          <c:order val="10"/>
          <c:tx>
            <c:strRef>
              <c:f>'Age Bands'!$K$3</c:f>
              <c:strCache>
                <c:ptCount val="1"/>
                <c:pt idx="0">
                  <c:v>50 to 54 years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Bands'!$K$4</c:f>
              <c:numCache>
                <c:formatCode>0.0%</c:formatCode>
                <c:ptCount val="1"/>
                <c:pt idx="0">
                  <c:v>9.8951953178167962E-2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BA2-4FAE-9402-C7EE2B9A67B2}"/>
            </c:ext>
          </c:extLst>
        </c:ser>
        <c:ser>
          <c:idx val="11"/>
          <c:order val="11"/>
          <c:tx>
            <c:strRef>
              <c:f>'Age Bands'!$L$3</c:f>
              <c:strCache>
                <c:ptCount val="1"/>
                <c:pt idx="0">
                  <c:v>55 to 59 years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Bands'!$L$4</c:f>
              <c:numCache>
                <c:formatCode>0.0%</c:formatCode>
                <c:ptCount val="1"/>
                <c:pt idx="0">
                  <c:v>7.6561861984483462E-2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A2-4FAE-9402-C7EE2B9A67B2}"/>
            </c:ext>
          </c:extLst>
        </c:ser>
        <c:ser>
          <c:idx val="12"/>
          <c:order val="12"/>
          <c:tx>
            <c:strRef>
              <c:f>'Age Bands'!$M$3</c:f>
              <c:strCache>
                <c:ptCount val="1"/>
                <c:pt idx="0">
                  <c:v>60 to 64 years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Bands'!$M$4</c:f>
              <c:numCache>
                <c:formatCode>0.0%</c:formatCode>
                <c:ptCount val="1"/>
                <c:pt idx="0">
                  <c:v>4.7910711855178985E-2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A2-4FAE-9402-C7EE2B9A67B2}"/>
            </c:ext>
          </c:extLst>
        </c:ser>
        <c:ser>
          <c:idx val="13"/>
          <c:order val="13"/>
          <c:tx>
            <c:strRef>
              <c:f>'Age Bands'!$N$3</c:f>
              <c:strCache>
                <c:ptCount val="1"/>
                <c:pt idx="0">
                  <c:v>65 to 69 years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Bands'!$N$4</c:f>
              <c:numCache>
                <c:formatCode>0.0%</c:formatCode>
                <c:ptCount val="1"/>
                <c:pt idx="0">
                  <c:v>4.6753777051857903E-2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A2-4FAE-9402-C7EE2B9A67B2}"/>
            </c:ext>
          </c:extLst>
        </c:ser>
        <c:ser>
          <c:idx val="14"/>
          <c:order val="14"/>
          <c:tx>
            <c:strRef>
              <c:f>'Age Bands'!$O$3</c:f>
              <c:strCache>
                <c:ptCount val="1"/>
                <c:pt idx="0">
                  <c:v>70 to 74 years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Bands'!$O$4</c:f>
              <c:numCache>
                <c:formatCode>0.0%</c:formatCode>
                <c:ptCount val="1"/>
                <c:pt idx="0">
                  <c:v>3.076085477065469E-2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2-4FAE-9402-C7EE2B9A67B2}"/>
            </c:ext>
          </c:extLst>
        </c:ser>
        <c:ser>
          <c:idx val="15"/>
          <c:order val="15"/>
          <c:tx>
            <c:strRef>
              <c:f>'Age Bands'!$P$3</c:f>
              <c:strCache>
                <c:ptCount val="1"/>
                <c:pt idx="0">
                  <c:v>75 to 79 years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Bands'!$P$4</c:f>
              <c:numCache>
                <c:formatCode>0.0%</c:formatCode>
                <c:ptCount val="1"/>
                <c:pt idx="0">
                  <c:v>4.0356608139376617E-2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A2-4FAE-9402-C7EE2B9A67B2}"/>
            </c:ext>
          </c:extLst>
        </c:ser>
        <c:ser>
          <c:idx val="16"/>
          <c:order val="16"/>
          <c:tx>
            <c:strRef>
              <c:f>'Age Bands'!$Q$3</c:f>
              <c:strCache>
                <c:ptCount val="1"/>
                <c:pt idx="0">
                  <c:v>80 to 84 years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Bands'!$Q$4</c:f>
              <c:numCache>
                <c:formatCode>0.0%</c:formatCode>
                <c:ptCount val="1"/>
                <c:pt idx="0">
                  <c:v>2.4567850823465361E-2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BA2-4FAE-9402-C7EE2B9A67B2}"/>
            </c:ext>
          </c:extLst>
        </c:ser>
        <c:ser>
          <c:idx val="17"/>
          <c:order val="17"/>
          <c:tx>
            <c:strRef>
              <c:f>'Age Bands'!$R$3</c:f>
              <c:strCache>
                <c:ptCount val="1"/>
                <c:pt idx="0">
                  <c:v>85 years and over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'Age Bands'!$R$4</c:f>
              <c:numCache>
                <c:formatCode>0.0%</c:formatCode>
                <c:ptCount val="1"/>
                <c:pt idx="0">
                  <c:v>1.7422077038246903E-2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BA2-4FAE-9402-C7EE2B9A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601648"/>
        <c:axId val="33134080"/>
      </c:barChart>
      <c:catAx>
        <c:axId val="22360164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5-year</a:t>
                </a:r>
                <a:r>
                  <a:rPr lang="en-US" baseline="0"/>
                  <a:t> Age Cohorts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33134080"/>
        <c:crosses val="autoZero"/>
        <c:auto val="1"/>
        <c:lblAlgn val="ctr"/>
        <c:lblOffset val="100"/>
        <c:noMultiLvlLbl val="0"/>
      </c:catAx>
      <c:valAx>
        <c:axId val="331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of Population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60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14287</xdr:rowOff>
    </xdr:from>
    <xdr:to>
      <xdr:col>10</xdr:col>
      <xdr:colOff>66675</xdr:colOff>
      <xdr:row>25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E9538F-CA1A-E24F-BA2D-D27749DD5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6</xdr:row>
      <xdr:rowOff>109537</xdr:rowOff>
    </xdr:from>
    <xdr:to>
      <xdr:col>16</xdr:col>
      <xdr:colOff>590550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CEFFAC-9EFF-2FA8-363F-FAA51C4A0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E24" sqref="E24"/>
    </sheetView>
  </sheetViews>
  <sheetFormatPr defaultRowHeight="15" x14ac:dyDescent="0.25"/>
  <cols>
    <col min="1" max="1" width="12" customWidth="1"/>
  </cols>
  <sheetData>
    <row r="1" spans="1:2" x14ac:dyDescent="0.25">
      <c r="A1" t="s">
        <v>0</v>
      </c>
    </row>
    <row r="3" spans="1:2" x14ac:dyDescent="0.25">
      <c r="A3" s="5">
        <v>15817</v>
      </c>
    </row>
    <row r="4" spans="1:2" x14ac:dyDescent="0.25">
      <c r="A4" t="s">
        <v>1</v>
      </c>
      <c r="B4" t="s">
        <v>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8F2D6-21B5-48B4-A1CD-A7AEF04482D7}">
  <dimension ref="A1:I7"/>
  <sheetViews>
    <sheetView workbookViewId="0">
      <selection activeCell="N10" sqref="N10"/>
    </sheetView>
  </sheetViews>
  <sheetFormatPr defaultRowHeight="15" x14ac:dyDescent="0.25"/>
  <cols>
    <col min="1" max="1" width="11.5703125" customWidth="1"/>
    <col min="2" max="2" width="14.140625" customWidth="1"/>
    <col min="5" max="5" width="9.5703125" customWidth="1"/>
    <col min="6" max="6" width="11.5703125" customWidth="1"/>
  </cols>
  <sheetData>
    <row r="1" spans="1:9" x14ac:dyDescent="0.25">
      <c r="A1" t="s">
        <v>66</v>
      </c>
    </row>
    <row r="3" spans="1:9" ht="60" x14ac:dyDescent="0.25">
      <c r="A3" s="3" t="s">
        <v>67</v>
      </c>
      <c r="B3" s="3" t="s">
        <v>68</v>
      </c>
      <c r="C3" s="3" t="s">
        <v>69</v>
      </c>
      <c r="D3" s="3" t="s">
        <v>70</v>
      </c>
      <c r="E3" s="3" t="s">
        <v>71</v>
      </c>
      <c r="F3" s="3" t="s">
        <v>72</v>
      </c>
      <c r="G3" s="3" t="s">
        <v>73</v>
      </c>
      <c r="H3" s="3" t="s">
        <v>74</v>
      </c>
      <c r="I3" s="3" t="s">
        <v>75</v>
      </c>
    </row>
    <row r="4" spans="1:9" x14ac:dyDescent="0.25">
      <c r="A4" s="6">
        <v>1.0584192439862543E-2</v>
      </c>
      <c r="B4" s="6">
        <v>4.9347079037800688E-2</v>
      </c>
      <c r="C4" s="6">
        <v>0.27133523887300937</v>
      </c>
      <c r="D4" s="6">
        <v>0.15986116782360146</v>
      </c>
      <c r="E4" s="6">
        <v>0.12271606499336157</v>
      </c>
      <c r="F4" s="6">
        <v>1.4373420007222824E-2</v>
      </c>
      <c r="G4" s="6">
        <v>6.3018919286783714E-2</v>
      </c>
      <c r="H4" s="6">
        <v>6.2762678621462592E-2</v>
      </c>
      <c r="I4" s="6">
        <v>1.150660681545173E-2</v>
      </c>
    </row>
    <row r="6" spans="1:9" x14ac:dyDescent="0.25">
      <c r="A6" t="s">
        <v>1</v>
      </c>
      <c r="B6" t="s">
        <v>48</v>
      </c>
    </row>
    <row r="7" spans="1:9" x14ac:dyDescent="0.25">
      <c r="A7" t="s">
        <v>76</v>
      </c>
      <c r="B7" t="s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75C1-0157-46B6-91A3-9918EF4C57E8}">
  <dimension ref="A1:B6"/>
  <sheetViews>
    <sheetView workbookViewId="0">
      <selection activeCell="G7" sqref="G7"/>
    </sheetView>
  </sheetViews>
  <sheetFormatPr defaultRowHeight="15" x14ac:dyDescent="0.25"/>
  <cols>
    <col min="1" max="1" width="13" customWidth="1"/>
  </cols>
  <sheetData>
    <row r="1" spans="1:2" x14ac:dyDescent="0.25">
      <c r="A1" t="s">
        <v>77</v>
      </c>
    </row>
    <row r="2" spans="1:2" x14ac:dyDescent="0.25">
      <c r="A2" s="3"/>
    </row>
    <row r="3" spans="1:2" x14ac:dyDescent="0.25">
      <c r="A3" s="62">
        <v>35.1</v>
      </c>
    </row>
    <row r="5" spans="1:2" x14ac:dyDescent="0.25">
      <c r="A5" t="s">
        <v>1</v>
      </c>
      <c r="B5" t="s">
        <v>48</v>
      </c>
    </row>
    <row r="6" spans="1:2" x14ac:dyDescent="0.25">
      <c r="B6" t="s">
        <v>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B098-05A6-4171-B2EC-33FA385F3583}">
  <dimension ref="A1:G6"/>
  <sheetViews>
    <sheetView workbookViewId="0">
      <selection activeCell="G9" sqref="G9"/>
    </sheetView>
  </sheetViews>
  <sheetFormatPr defaultRowHeight="15" x14ac:dyDescent="0.25"/>
  <cols>
    <col min="1" max="1" width="9" customWidth="1"/>
    <col min="2" max="2" width="11.5703125" customWidth="1"/>
    <col min="3" max="3" width="14.42578125" customWidth="1"/>
    <col min="4" max="4" width="7.140625" bestFit="1" customWidth="1"/>
    <col min="5" max="5" width="9.140625" customWidth="1"/>
    <col min="6" max="6" width="11.5703125" customWidth="1"/>
    <col min="7" max="7" width="9.7109375" customWidth="1"/>
  </cols>
  <sheetData>
    <row r="1" spans="1:7" x14ac:dyDescent="0.25">
      <c r="A1" t="s">
        <v>79</v>
      </c>
    </row>
    <row r="3" spans="1:7" ht="45" x14ac:dyDescent="0.25">
      <c r="A3" s="3" t="s">
        <v>80</v>
      </c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86</v>
      </c>
    </row>
    <row r="4" spans="1:7" x14ac:dyDescent="0.25">
      <c r="A4" s="6">
        <v>0.76373783629078418</v>
      </c>
      <c r="B4" s="6">
        <v>6.1534058385804238E-2</v>
      </c>
      <c r="C4" s="6">
        <v>1.3451631368059531E-2</v>
      </c>
      <c r="D4" s="6">
        <v>0</v>
      </c>
      <c r="E4" s="6">
        <v>8.2999427590154558E-3</v>
      </c>
      <c r="F4" s="6">
        <v>8.5861476817401267E-3</v>
      </c>
      <c r="G4" s="6">
        <v>0.14439038351459646</v>
      </c>
    </row>
    <row r="6" spans="1:7" x14ac:dyDescent="0.25">
      <c r="A6" t="s">
        <v>1</v>
      </c>
      <c r="B6" t="s">
        <v>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67AC-E00E-42ED-85F1-8D79D307A388}">
  <dimension ref="A1:L21"/>
  <sheetViews>
    <sheetView workbookViewId="0">
      <selection sqref="A1:L21"/>
    </sheetView>
  </sheetViews>
  <sheetFormatPr defaultRowHeight="15" x14ac:dyDescent="0.25"/>
  <cols>
    <col min="1" max="1" width="12.28515625" bestFit="1" customWidth="1"/>
    <col min="2" max="2" width="14.5703125" customWidth="1"/>
    <col min="3" max="3" width="12.28515625" bestFit="1" customWidth="1"/>
    <col min="4" max="4" width="16.5703125" customWidth="1"/>
    <col min="5" max="5" width="13.42578125" bestFit="1" customWidth="1"/>
    <col min="7" max="7" width="11.42578125" bestFit="1" customWidth="1"/>
    <col min="9" max="9" width="12.28515625" bestFit="1" customWidth="1"/>
    <col min="11" max="11" width="14.140625" customWidth="1"/>
    <col min="12" max="12" width="11.28515625" bestFit="1" customWidth="1"/>
  </cols>
  <sheetData>
    <row r="1" spans="1:12" x14ac:dyDescent="0.25">
      <c r="A1" t="s">
        <v>87</v>
      </c>
    </row>
    <row r="3" spans="1:12" ht="45" customHeight="1" x14ac:dyDescent="0.25">
      <c r="B3" s="12" t="s">
        <v>88</v>
      </c>
      <c r="C3" s="3" t="s">
        <v>89</v>
      </c>
      <c r="D3" s="12" t="s">
        <v>90</v>
      </c>
      <c r="E3" s="152" t="s">
        <v>91</v>
      </c>
      <c r="F3" s="153"/>
      <c r="G3" s="152" t="s">
        <v>92</v>
      </c>
      <c r="H3" s="153"/>
      <c r="I3" s="152" t="s">
        <v>93</v>
      </c>
      <c r="J3" s="153"/>
      <c r="K3" s="90" t="s">
        <v>94</v>
      </c>
      <c r="L3" s="3" t="s">
        <v>95</v>
      </c>
    </row>
    <row r="4" spans="1:12" ht="15.75" thickBot="1" x14ac:dyDescent="0.3">
      <c r="A4" s="26" t="s">
        <v>10</v>
      </c>
      <c r="B4" s="44">
        <v>6952.666666666667</v>
      </c>
      <c r="C4" s="67">
        <v>9.623213102338353E-2</v>
      </c>
      <c r="D4" s="74">
        <f>1-C4</f>
        <v>0.90376786897661643</v>
      </c>
      <c r="E4" s="71" t="s">
        <v>96</v>
      </c>
      <c r="F4" s="74">
        <v>9.623213102338353E-2</v>
      </c>
      <c r="G4" s="71" t="s">
        <v>97</v>
      </c>
      <c r="H4" s="74">
        <v>7.6256745242828758E-2</v>
      </c>
      <c r="I4" s="71" t="s">
        <v>21</v>
      </c>
      <c r="J4" s="74">
        <v>7.1712581652939519E-2</v>
      </c>
      <c r="K4" s="91">
        <v>0.34154760763256303</v>
      </c>
      <c r="L4" s="71">
        <v>35.1</v>
      </c>
    </row>
    <row r="5" spans="1:12" x14ac:dyDescent="0.25">
      <c r="A5" s="1" t="s">
        <v>11</v>
      </c>
      <c r="B5" s="50">
        <v>3405.3333333333298</v>
      </c>
      <c r="C5" s="77">
        <v>4.0247826713414342E-2</v>
      </c>
      <c r="D5" s="78">
        <f>1-C5</f>
        <v>0.95975217328658569</v>
      </c>
      <c r="E5" s="79" t="s">
        <v>21</v>
      </c>
      <c r="F5" s="78">
        <v>0.22919168147543348</v>
      </c>
      <c r="G5" s="79" t="s">
        <v>19</v>
      </c>
      <c r="H5" s="78">
        <v>5.6961721339032705E-2</v>
      </c>
      <c r="I5" s="79" t="s">
        <v>97</v>
      </c>
      <c r="J5" s="78">
        <v>5.1870707458815619E-2</v>
      </c>
      <c r="K5" s="92">
        <v>0.17188723570869222</v>
      </c>
      <c r="L5" s="79">
        <v>31</v>
      </c>
    </row>
    <row r="6" spans="1:12" x14ac:dyDescent="0.25">
      <c r="A6" s="1" t="s">
        <v>12</v>
      </c>
      <c r="B6" s="11">
        <v>11762.5</v>
      </c>
      <c r="C6" s="68">
        <v>0.13939904521201915</v>
      </c>
      <c r="D6" s="75">
        <f t="shared" ref="D6:D18" si="0">1-C6</f>
        <v>0.86060095478798082</v>
      </c>
      <c r="E6" s="72" t="s">
        <v>21</v>
      </c>
      <c r="F6" s="75">
        <v>0.20421229991575407</v>
      </c>
      <c r="G6" s="72" t="s">
        <v>97</v>
      </c>
      <c r="H6" s="75">
        <v>8.3600112327997786E-2</v>
      </c>
      <c r="I6" s="72" t="s">
        <v>98</v>
      </c>
      <c r="J6" s="75">
        <v>5.7146868857062647E-2</v>
      </c>
      <c r="K6" s="93">
        <v>0.18842366277010275</v>
      </c>
      <c r="L6" s="72">
        <v>28.6</v>
      </c>
    </row>
    <row r="7" spans="1:12" x14ac:dyDescent="0.25">
      <c r="A7" s="1" t="s">
        <v>13</v>
      </c>
      <c r="B7" s="15">
        <v>2577.6666666666661</v>
      </c>
      <c r="C7" s="80">
        <v>4.853145090129838E-2</v>
      </c>
      <c r="D7" s="81">
        <f t="shared" si="0"/>
        <v>0.9514685490987016</v>
      </c>
      <c r="E7" s="82" t="s">
        <v>21</v>
      </c>
      <c r="F7" s="81">
        <v>0.19828564225387624</v>
      </c>
      <c r="G7" s="82" t="s">
        <v>19</v>
      </c>
      <c r="H7" s="81">
        <v>5.8237741081558055E-2</v>
      </c>
      <c r="I7" s="82" t="s">
        <v>99</v>
      </c>
      <c r="J7" s="81">
        <v>5.1304676667086851E-2</v>
      </c>
      <c r="K7" s="94">
        <v>0.17599896547264973</v>
      </c>
      <c r="L7" s="82">
        <v>33.299999999999997</v>
      </c>
    </row>
    <row r="8" spans="1:12" x14ac:dyDescent="0.25">
      <c r="A8" s="1" t="s">
        <v>14</v>
      </c>
      <c r="B8" s="11">
        <v>3087</v>
      </c>
      <c r="C8" s="68">
        <v>4.8456757610871169E-2</v>
      </c>
      <c r="D8" s="75">
        <f t="shared" si="0"/>
        <v>0.9515432423891288</v>
      </c>
      <c r="E8" s="72" t="s">
        <v>21</v>
      </c>
      <c r="F8" s="75">
        <v>0.12019382703044347</v>
      </c>
      <c r="G8" s="72" t="s">
        <v>16</v>
      </c>
      <c r="H8" s="75">
        <v>6.5837985884335828E-2</v>
      </c>
      <c r="I8" s="72" t="s">
        <v>97</v>
      </c>
      <c r="J8" s="75">
        <v>4.1925629411145048E-2</v>
      </c>
      <c r="K8" s="93">
        <v>0.24932512687614727</v>
      </c>
      <c r="L8" s="72">
        <v>36.299999999999997</v>
      </c>
    </row>
    <row r="9" spans="1:12" x14ac:dyDescent="0.25">
      <c r="A9" s="1" t="s">
        <v>15</v>
      </c>
      <c r="B9" s="15">
        <v>2779.333333333333</v>
      </c>
      <c r="C9" s="80">
        <v>6.5852799624369018E-2</v>
      </c>
      <c r="D9" s="81">
        <f t="shared" si="0"/>
        <v>0.93414720037563104</v>
      </c>
      <c r="E9" s="82" t="s">
        <v>21</v>
      </c>
      <c r="F9" s="81">
        <v>0.14285714285714279</v>
      </c>
      <c r="G9" s="82" t="s">
        <v>99</v>
      </c>
      <c r="H9" s="81">
        <v>8.7451578823805567E-2</v>
      </c>
      <c r="I9" s="82" t="s">
        <v>100</v>
      </c>
      <c r="J9" s="81">
        <v>3.8854325625073342E-2</v>
      </c>
      <c r="K9" s="94">
        <v>0.16178939793715522</v>
      </c>
      <c r="L9" s="82">
        <v>35.9</v>
      </c>
    </row>
    <row r="10" spans="1:12" x14ac:dyDescent="0.25">
      <c r="A10" s="1" t="s">
        <v>16</v>
      </c>
      <c r="B10" s="11">
        <v>19485.999999999989</v>
      </c>
      <c r="C10" s="68">
        <v>0.10864046594160451</v>
      </c>
      <c r="D10" s="75">
        <f t="shared" si="0"/>
        <v>0.89135953405839552</v>
      </c>
      <c r="E10" s="72" t="s">
        <v>21</v>
      </c>
      <c r="F10" s="75">
        <v>0.11239312973858712</v>
      </c>
      <c r="G10" s="72" t="s">
        <v>96</v>
      </c>
      <c r="H10" s="75">
        <v>6.7870575549952059E-2</v>
      </c>
      <c r="I10" s="72" t="s">
        <v>20</v>
      </c>
      <c r="J10" s="75">
        <v>6.4423558578063075E-2</v>
      </c>
      <c r="K10" s="93">
        <v>0.27265729241506736</v>
      </c>
      <c r="L10" s="72">
        <v>32.700000000000003</v>
      </c>
    </row>
    <row r="11" spans="1:12" x14ac:dyDescent="0.25">
      <c r="A11" s="1" t="s">
        <v>17</v>
      </c>
      <c r="B11" s="15">
        <v>794.66666666666663</v>
      </c>
      <c r="C11" s="80">
        <v>1.7818253811126505E-2</v>
      </c>
      <c r="D11" s="81">
        <f t="shared" si="0"/>
        <v>0.98218174618887355</v>
      </c>
      <c r="E11" s="82" t="s">
        <v>101</v>
      </c>
      <c r="F11" s="81">
        <v>8.0380122747970684E-2</v>
      </c>
      <c r="G11" s="82" t="s">
        <v>21</v>
      </c>
      <c r="H11" s="81">
        <v>7.8004355573153827E-2</v>
      </c>
      <c r="I11" s="82" t="s">
        <v>99</v>
      </c>
      <c r="J11" s="81">
        <v>5.9790140566224503E-2</v>
      </c>
      <c r="K11" s="94">
        <v>0.12164429530201343</v>
      </c>
      <c r="L11" s="82">
        <v>37.700000000000003</v>
      </c>
    </row>
    <row r="12" spans="1:12" x14ac:dyDescent="0.25">
      <c r="A12" s="1" t="s">
        <v>18</v>
      </c>
      <c r="B12" s="11">
        <v>10389.666666666668</v>
      </c>
      <c r="C12" s="68">
        <v>8.9802662938129704E-2</v>
      </c>
      <c r="D12" s="75">
        <f t="shared" si="0"/>
        <v>0.91019733706187034</v>
      </c>
      <c r="E12" s="72" t="s">
        <v>21</v>
      </c>
      <c r="F12" s="75">
        <v>0.23772601607931643</v>
      </c>
      <c r="G12" s="72" t="s">
        <v>12</v>
      </c>
      <c r="H12" s="75">
        <v>6.6923003590835514E-2</v>
      </c>
      <c r="I12" s="72" t="s">
        <v>97</v>
      </c>
      <c r="J12" s="75">
        <v>5.8660904382090387E-2</v>
      </c>
      <c r="K12" s="93">
        <v>0.16779492444415922</v>
      </c>
      <c r="L12" s="72">
        <v>25.4</v>
      </c>
    </row>
    <row r="13" spans="1:12" x14ac:dyDescent="0.25">
      <c r="A13" s="1" t="s">
        <v>19</v>
      </c>
      <c r="B13" s="15">
        <v>7464.4999999999982</v>
      </c>
      <c r="C13" s="80">
        <v>0.11168580696063822</v>
      </c>
      <c r="D13" s="81">
        <f t="shared" si="0"/>
        <v>0.88831419303936177</v>
      </c>
      <c r="E13" s="82" t="s">
        <v>21</v>
      </c>
      <c r="F13" s="81">
        <v>0.28776190058735868</v>
      </c>
      <c r="G13" s="82" t="s">
        <v>99</v>
      </c>
      <c r="H13" s="81">
        <v>8.985710528622777E-2</v>
      </c>
      <c r="I13" s="82" t="s">
        <v>12</v>
      </c>
      <c r="J13" s="81">
        <v>4.8742000525992819E-2</v>
      </c>
      <c r="K13" s="94">
        <v>4.5057717641279846E-2</v>
      </c>
      <c r="L13" s="82">
        <v>26.9</v>
      </c>
    </row>
    <row r="14" spans="1:12" x14ac:dyDescent="0.25">
      <c r="A14" s="1" t="s">
        <v>20</v>
      </c>
      <c r="B14" s="11">
        <v>14741.666666666666</v>
      </c>
      <c r="C14" s="68">
        <v>0.13492997858432285</v>
      </c>
      <c r="D14" s="75">
        <f t="shared" si="0"/>
        <v>0.86507002141567713</v>
      </c>
      <c r="E14" s="72" t="s">
        <v>21</v>
      </c>
      <c r="F14" s="75">
        <v>0.13295659681343694</v>
      </c>
      <c r="G14" s="72" t="s">
        <v>97</v>
      </c>
      <c r="H14" s="75">
        <v>8.3846300469799406E-2</v>
      </c>
      <c r="I14" s="72" t="s">
        <v>96</v>
      </c>
      <c r="J14" s="75">
        <v>4.4580488187740366E-2</v>
      </c>
      <c r="K14" s="93">
        <v>0.24924816280384399</v>
      </c>
      <c r="L14" s="72">
        <v>31.2</v>
      </c>
    </row>
    <row r="15" spans="1:12" x14ac:dyDescent="0.25">
      <c r="A15" s="1" t="s">
        <v>21</v>
      </c>
      <c r="B15" s="15">
        <v>59470.499999999985</v>
      </c>
      <c r="C15" s="80">
        <v>0.36558515832054672</v>
      </c>
      <c r="D15" s="81">
        <f t="shared" si="0"/>
        <v>0.63441484167945328</v>
      </c>
      <c r="E15" s="82" t="s">
        <v>12</v>
      </c>
      <c r="F15" s="81">
        <v>5.7938345654903044E-2</v>
      </c>
      <c r="G15" s="82" t="s">
        <v>97</v>
      </c>
      <c r="H15" s="81">
        <v>5.6699679174222334E-2</v>
      </c>
      <c r="I15" s="82" t="s">
        <v>20</v>
      </c>
      <c r="J15" s="81">
        <v>5.2989259310922014E-2</v>
      </c>
      <c r="K15" s="94">
        <v>9.2499642679984215E-2</v>
      </c>
      <c r="L15" s="82">
        <v>24</v>
      </c>
    </row>
    <row r="16" spans="1:12" x14ac:dyDescent="0.25">
      <c r="A16" s="1" t="s">
        <v>22</v>
      </c>
      <c r="B16" s="11">
        <v>3288.333333333333</v>
      </c>
      <c r="C16" s="68">
        <v>0.18109029802797413</v>
      </c>
      <c r="D16" s="75">
        <f t="shared" si="0"/>
        <v>0.81890970197202584</v>
      </c>
      <c r="E16" s="72" t="s">
        <v>21</v>
      </c>
      <c r="F16" s="75">
        <v>0.18109029802797413</v>
      </c>
      <c r="G16" s="72" t="s">
        <v>18</v>
      </c>
      <c r="H16" s="75">
        <v>7.3345524637967688E-2</v>
      </c>
      <c r="I16" s="72" t="s">
        <v>97</v>
      </c>
      <c r="J16" s="75">
        <v>7.117085948697674E-2</v>
      </c>
      <c r="K16" s="93">
        <v>0.11332995438418654</v>
      </c>
      <c r="L16" s="72">
        <v>39.1</v>
      </c>
    </row>
    <row r="17" spans="1:12" ht="15.75" thickBot="1" x14ac:dyDescent="0.3">
      <c r="A17" s="26" t="s">
        <v>23</v>
      </c>
      <c r="B17" s="28">
        <v>5399.833333333333</v>
      </c>
      <c r="C17" s="83">
        <v>9.4269140826677186E-2</v>
      </c>
      <c r="D17" s="84">
        <f t="shared" si="0"/>
        <v>0.90573085917332286</v>
      </c>
      <c r="E17" s="85" t="s">
        <v>21</v>
      </c>
      <c r="F17" s="84">
        <v>0.18483311568014091</v>
      </c>
      <c r="G17" s="85" t="s">
        <v>99</v>
      </c>
      <c r="H17" s="84">
        <v>0.11127646004798492</v>
      </c>
      <c r="I17" s="85" t="s">
        <v>18</v>
      </c>
      <c r="J17" s="84">
        <v>5.3451574695538608E-2</v>
      </c>
      <c r="K17" s="95">
        <v>0.10839840735825181</v>
      </c>
      <c r="L17" s="89">
        <v>35.200000000000003</v>
      </c>
    </row>
    <row r="18" spans="1:12" x14ac:dyDescent="0.25">
      <c r="A18" s="1" t="s">
        <v>24</v>
      </c>
      <c r="B18" s="70"/>
      <c r="C18" s="69">
        <v>0.20694747374564978</v>
      </c>
      <c r="D18" s="76">
        <f t="shared" si="0"/>
        <v>0.79305252625435019</v>
      </c>
      <c r="E18" s="73"/>
      <c r="F18" s="76"/>
      <c r="G18" s="73"/>
      <c r="H18" s="76"/>
      <c r="I18" s="73"/>
      <c r="J18" s="76"/>
      <c r="K18" s="96">
        <v>0.16149972832602638</v>
      </c>
      <c r="L18" s="97"/>
    </row>
    <row r="20" spans="1:12" x14ac:dyDescent="0.25">
      <c r="A20" t="s">
        <v>1</v>
      </c>
      <c r="B20" t="s">
        <v>102</v>
      </c>
    </row>
    <row r="21" spans="1:12" x14ac:dyDescent="0.25">
      <c r="A21" s="1" t="s">
        <v>76</v>
      </c>
      <c r="B21" t="s">
        <v>103</v>
      </c>
    </row>
  </sheetData>
  <sortState xmlns:xlrd2="http://schemas.microsoft.com/office/spreadsheetml/2017/richdata2" ref="N4:O17">
    <sortCondition ref="N4:N17"/>
  </sortState>
  <mergeCells count="3">
    <mergeCell ref="E3:F3"/>
    <mergeCell ref="G3:H3"/>
    <mergeCell ref="I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50ACF-A52B-466F-8944-158364494C54}">
  <dimension ref="A1:H20"/>
  <sheetViews>
    <sheetView workbookViewId="0">
      <selection activeCell="H14" sqref="H14"/>
    </sheetView>
  </sheetViews>
  <sheetFormatPr defaultRowHeight="15" x14ac:dyDescent="0.25"/>
  <cols>
    <col min="1" max="1" width="12.28515625" bestFit="1" customWidth="1"/>
    <col min="2" max="2" width="11.7109375" customWidth="1"/>
    <col min="3" max="3" width="15.5703125" bestFit="1" customWidth="1"/>
    <col min="4" max="4" width="11.140625" customWidth="1"/>
    <col min="6" max="6" width="11.42578125" customWidth="1"/>
    <col min="7" max="8" width="11" customWidth="1"/>
  </cols>
  <sheetData>
    <row r="1" spans="1:8" x14ac:dyDescent="0.25">
      <c r="A1" t="s">
        <v>104</v>
      </c>
    </row>
    <row r="3" spans="1:8" ht="45" customHeight="1" x14ac:dyDescent="0.25">
      <c r="A3" s="1"/>
      <c r="B3" s="3" t="s">
        <v>105</v>
      </c>
      <c r="C3" s="3" t="s">
        <v>106</v>
      </c>
      <c r="D3" s="3" t="s">
        <v>107</v>
      </c>
      <c r="E3" s="3" t="s">
        <v>108</v>
      </c>
      <c r="F3" s="3" t="s">
        <v>109</v>
      </c>
      <c r="G3" s="3" t="s">
        <v>110</v>
      </c>
      <c r="H3" s="3"/>
    </row>
    <row r="4" spans="1:8" ht="15.75" thickBot="1" x14ac:dyDescent="0.3">
      <c r="A4" s="101" t="s">
        <v>10</v>
      </c>
      <c r="B4" s="43">
        <v>5024</v>
      </c>
      <c r="C4" s="46">
        <v>0.84494426751592355</v>
      </c>
      <c r="D4" s="64">
        <v>2.9</v>
      </c>
      <c r="E4" s="64">
        <v>3.16</v>
      </c>
      <c r="F4" s="48">
        <v>0.93500000000000005</v>
      </c>
      <c r="G4" s="48">
        <v>6.5000000000000002E-2</v>
      </c>
      <c r="H4" s="98"/>
    </row>
    <row r="5" spans="1:8" x14ac:dyDescent="0.25">
      <c r="A5" s="63" t="s">
        <v>11</v>
      </c>
      <c r="B5" s="49">
        <v>1923</v>
      </c>
      <c r="C5" s="52">
        <v>0.85023400936037441</v>
      </c>
      <c r="D5" s="87">
        <v>2.86</v>
      </c>
      <c r="E5" s="87">
        <v>3.05</v>
      </c>
      <c r="F5" s="54">
        <v>0.90700000000000003</v>
      </c>
      <c r="G5" s="54">
        <v>9.3000000000000013E-2</v>
      </c>
      <c r="H5" s="98"/>
    </row>
    <row r="6" spans="1:8" x14ac:dyDescent="0.25">
      <c r="A6" s="62" t="s">
        <v>12</v>
      </c>
      <c r="B6" s="5">
        <v>7912</v>
      </c>
      <c r="C6" s="6">
        <v>0.81875631951466132</v>
      </c>
      <c r="D6" s="62">
        <v>2.8</v>
      </c>
      <c r="E6" s="62">
        <v>3.12</v>
      </c>
      <c r="F6" s="7">
        <v>0.85499999999999998</v>
      </c>
      <c r="G6" s="7">
        <v>0.14499999999999999</v>
      </c>
      <c r="H6" s="98"/>
    </row>
    <row r="7" spans="1:8" x14ac:dyDescent="0.25">
      <c r="A7" s="62" t="s">
        <v>13</v>
      </c>
      <c r="B7" s="14">
        <v>1478</v>
      </c>
      <c r="C7" s="17">
        <v>0.71447902571041944</v>
      </c>
      <c r="D7" s="88">
        <v>2.67</v>
      </c>
      <c r="E7" s="88">
        <v>3.19</v>
      </c>
      <c r="F7" s="19">
        <v>0.96599999999999997</v>
      </c>
      <c r="G7" s="19">
        <v>3.4000000000000002E-2</v>
      </c>
      <c r="H7" s="98"/>
    </row>
    <row r="8" spans="1:8" x14ac:dyDescent="0.25">
      <c r="A8" s="62" t="s">
        <v>14</v>
      </c>
      <c r="B8" s="5">
        <v>1744</v>
      </c>
      <c r="C8" s="6">
        <v>0.87041284403669728</v>
      </c>
      <c r="D8" s="62">
        <v>2.96</v>
      </c>
      <c r="E8" s="62">
        <v>3.11</v>
      </c>
      <c r="F8" s="7">
        <v>0.99199999999999999</v>
      </c>
      <c r="G8" s="7">
        <v>8.0000000000000002E-3</v>
      </c>
      <c r="H8" s="98"/>
    </row>
    <row r="9" spans="1:8" x14ac:dyDescent="0.25">
      <c r="A9" s="62" t="s">
        <v>15</v>
      </c>
      <c r="B9" s="14">
        <v>1653</v>
      </c>
      <c r="C9" s="17">
        <v>0.7931034482758621</v>
      </c>
      <c r="D9" s="88">
        <v>2.73</v>
      </c>
      <c r="E9" s="88">
        <v>3.02</v>
      </c>
      <c r="F9" s="19">
        <v>0.85499999999999998</v>
      </c>
      <c r="G9" s="19">
        <v>0.14499999999999999</v>
      </c>
      <c r="H9" s="98"/>
    </row>
    <row r="10" spans="1:8" x14ac:dyDescent="0.25">
      <c r="A10" s="62" t="s">
        <v>16</v>
      </c>
      <c r="B10" s="5">
        <v>12708</v>
      </c>
      <c r="C10" s="6">
        <v>0.70247088448221595</v>
      </c>
      <c r="D10" s="62">
        <v>2.62</v>
      </c>
      <c r="E10" s="62">
        <v>3.07</v>
      </c>
      <c r="F10" s="7">
        <v>0.66799999999999993</v>
      </c>
      <c r="G10" s="7">
        <v>0.33200000000000002</v>
      </c>
      <c r="H10" s="98"/>
    </row>
    <row r="11" spans="1:8" x14ac:dyDescent="0.25">
      <c r="A11" s="62" t="s">
        <v>17</v>
      </c>
      <c r="B11" s="14">
        <v>622</v>
      </c>
      <c r="C11" s="17">
        <v>0.76045016077170413</v>
      </c>
      <c r="D11" s="88">
        <v>2.52</v>
      </c>
      <c r="E11" s="88">
        <v>2.87</v>
      </c>
      <c r="F11" s="19">
        <v>0.89200000000000002</v>
      </c>
      <c r="G11" s="19">
        <v>0.10800000000000001</v>
      </c>
      <c r="H11" s="98"/>
    </row>
    <row r="12" spans="1:8" x14ac:dyDescent="0.25">
      <c r="A12" s="62" t="s">
        <v>18</v>
      </c>
      <c r="B12" s="5">
        <v>6289</v>
      </c>
      <c r="C12" s="6">
        <v>0.71776117029734454</v>
      </c>
      <c r="D12" s="62">
        <v>2.52</v>
      </c>
      <c r="E12" s="62">
        <v>2.95</v>
      </c>
      <c r="F12" s="7">
        <v>0.78799999999999992</v>
      </c>
      <c r="G12" s="7">
        <v>0.21199999999999999</v>
      </c>
      <c r="H12" s="98"/>
    </row>
    <row r="13" spans="1:8" x14ac:dyDescent="0.25">
      <c r="A13" s="62" t="s">
        <v>19</v>
      </c>
      <c r="B13" s="14">
        <v>5158</v>
      </c>
      <c r="C13" s="17">
        <v>0.68534315626211706</v>
      </c>
      <c r="D13" s="88">
        <v>2.62</v>
      </c>
      <c r="E13" s="88">
        <v>3.06</v>
      </c>
      <c r="F13" s="19">
        <v>0.75099999999999989</v>
      </c>
      <c r="G13" s="19">
        <v>0.249</v>
      </c>
      <c r="H13" s="98"/>
    </row>
    <row r="14" spans="1:8" x14ac:dyDescent="0.25">
      <c r="A14" s="62" t="s">
        <v>20</v>
      </c>
      <c r="B14" s="5">
        <v>9569</v>
      </c>
      <c r="C14" s="6">
        <v>0.77562963737067614</v>
      </c>
      <c r="D14" s="62">
        <v>2.74</v>
      </c>
      <c r="E14" s="62">
        <v>3.12</v>
      </c>
      <c r="F14" s="7">
        <v>0.8590000000000001</v>
      </c>
      <c r="G14" s="7">
        <v>0.14099999999999999</v>
      </c>
      <c r="H14" s="98"/>
    </row>
    <row r="15" spans="1:8" x14ac:dyDescent="0.25">
      <c r="A15" s="62" t="s">
        <v>21</v>
      </c>
      <c r="B15" s="14">
        <v>47239</v>
      </c>
      <c r="C15" s="17">
        <v>0.53883443764685957</v>
      </c>
      <c r="D15" s="88">
        <v>2.33</v>
      </c>
      <c r="E15" s="88">
        <v>3</v>
      </c>
      <c r="F15" s="19">
        <v>0.45</v>
      </c>
      <c r="G15" s="19">
        <v>0.55000000000000004</v>
      </c>
      <c r="H15" s="98"/>
    </row>
    <row r="16" spans="1:8" x14ac:dyDescent="0.25">
      <c r="A16" s="62" t="s">
        <v>22</v>
      </c>
      <c r="B16" s="5">
        <v>2116</v>
      </c>
      <c r="C16" s="6">
        <v>0.74338374291115317</v>
      </c>
      <c r="D16" s="62">
        <v>2.73</v>
      </c>
      <c r="E16" s="62">
        <v>3.19</v>
      </c>
      <c r="F16" s="7">
        <v>0.88700000000000001</v>
      </c>
      <c r="G16" s="7">
        <v>0.113</v>
      </c>
      <c r="H16" s="98"/>
    </row>
    <row r="17" spans="1:8" ht="15.75" thickBot="1" x14ac:dyDescent="0.3">
      <c r="A17" s="64" t="s">
        <v>23</v>
      </c>
      <c r="B17" s="27">
        <v>3279</v>
      </c>
      <c r="C17" s="30">
        <v>0.76212259835315643</v>
      </c>
      <c r="D17" s="103">
        <v>2.76</v>
      </c>
      <c r="E17" s="103">
        <v>3.21</v>
      </c>
      <c r="F17" s="32">
        <v>0.92700000000000005</v>
      </c>
      <c r="G17" s="32">
        <v>7.2999999999999995E-2</v>
      </c>
      <c r="H17" s="98"/>
    </row>
    <row r="18" spans="1:8" x14ac:dyDescent="0.25">
      <c r="A18" s="1" t="s">
        <v>24</v>
      </c>
      <c r="B18" s="65">
        <f>SUM(B4:B17)</f>
        <v>106714</v>
      </c>
      <c r="C18" s="66">
        <v>0.6619562569109958</v>
      </c>
      <c r="D18" s="102">
        <v>2.5411985306520233</v>
      </c>
      <c r="E18" s="102">
        <v>3.0594033125707818</v>
      </c>
      <c r="F18" s="151">
        <v>0.65637569578499555</v>
      </c>
      <c r="G18" s="151">
        <v>0.34362430421500456</v>
      </c>
      <c r="H18" s="98"/>
    </row>
    <row r="20" spans="1:8" x14ac:dyDescent="0.25">
      <c r="A20" t="s">
        <v>1</v>
      </c>
      <c r="B20" t="s">
        <v>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38D8-C919-436B-9953-2B30180CDAE2}">
  <dimension ref="A1:E6"/>
  <sheetViews>
    <sheetView workbookViewId="0">
      <selection activeCell="I27" sqref="I27"/>
    </sheetView>
  </sheetViews>
  <sheetFormatPr defaultRowHeight="15" x14ac:dyDescent="0.25"/>
  <sheetData>
    <row r="1" spans="1:5" x14ac:dyDescent="0.25">
      <c r="A1" t="s">
        <v>111</v>
      </c>
    </row>
    <row r="3" spans="1:5" x14ac:dyDescent="0.25">
      <c r="A3" s="1">
        <v>1990</v>
      </c>
      <c r="B3" s="1">
        <v>2000</v>
      </c>
      <c r="C3" s="1">
        <v>2010</v>
      </c>
      <c r="D3" s="1">
        <v>2020</v>
      </c>
      <c r="E3" s="1"/>
    </row>
    <row r="4" spans="1:5" x14ac:dyDescent="0.25">
      <c r="A4" s="100">
        <v>3.1462897526501767</v>
      </c>
      <c r="B4" s="100">
        <v>2.9815022421524664</v>
      </c>
      <c r="C4" s="100">
        <v>2.8715071972904318</v>
      </c>
      <c r="D4" s="100">
        <v>2.9735640928109546</v>
      </c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t="s">
        <v>1</v>
      </c>
      <c r="B6" t="s">
        <v>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CA04-9A44-443C-B2A3-FFBE9B99D8E5}">
  <dimension ref="A1:B7"/>
  <sheetViews>
    <sheetView workbookViewId="0">
      <selection activeCell="J21" sqref="J21"/>
    </sheetView>
  </sheetViews>
  <sheetFormatPr defaultRowHeight="15" x14ac:dyDescent="0.25"/>
  <sheetData>
    <row r="1" spans="1:2" x14ac:dyDescent="0.25">
      <c r="A1" t="s">
        <v>112</v>
      </c>
    </row>
    <row r="3" spans="1:2" ht="60" x14ac:dyDescent="0.25">
      <c r="A3" s="3" t="s">
        <v>113</v>
      </c>
      <c r="B3" s="3" t="s">
        <v>114</v>
      </c>
    </row>
    <row r="4" spans="1:2" x14ac:dyDescent="0.25">
      <c r="A4" s="6">
        <v>0.84454617834394907</v>
      </c>
      <c r="B4" s="123">
        <v>0.92794585987261147</v>
      </c>
    </row>
    <row r="6" spans="1:2" x14ac:dyDescent="0.25">
      <c r="A6" t="s">
        <v>1</v>
      </c>
      <c r="B6" t="s">
        <v>48</v>
      </c>
    </row>
    <row r="7" spans="1:2" x14ac:dyDescent="0.25">
      <c r="B7" t="s">
        <v>61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E9BB-AA7F-47FA-B5F2-E8F832A2796F}">
  <dimension ref="A1:C15"/>
  <sheetViews>
    <sheetView workbookViewId="0">
      <selection activeCell="A2" sqref="A2"/>
    </sheetView>
  </sheetViews>
  <sheetFormatPr defaultRowHeight="15" x14ac:dyDescent="0.25"/>
  <cols>
    <col min="1" max="1" width="18.42578125" bestFit="1" customWidth="1"/>
  </cols>
  <sheetData>
    <row r="1" spans="1:3" x14ac:dyDescent="0.25">
      <c r="A1" t="s">
        <v>115</v>
      </c>
    </row>
    <row r="3" spans="1:3" x14ac:dyDescent="0.25">
      <c r="B3" s="154" t="s">
        <v>116</v>
      </c>
      <c r="C3" s="154"/>
    </row>
    <row r="4" spans="1:3" x14ac:dyDescent="0.25">
      <c r="A4" s="86" t="s">
        <v>117</v>
      </c>
      <c r="B4" s="5">
        <v>204</v>
      </c>
      <c r="C4" s="6">
        <f>B4/5579</f>
        <v>3.6565692776483243E-2</v>
      </c>
    </row>
    <row r="5" spans="1:3" x14ac:dyDescent="0.25">
      <c r="A5" s="86" t="s">
        <v>118</v>
      </c>
      <c r="B5" s="5">
        <v>258</v>
      </c>
      <c r="C5" s="6">
        <f t="shared" ref="C5:C13" si="0">B5/5579</f>
        <v>4.6244846746728803E-2</v>
      </c>
    </row>
    <row r="6" spans="1:3" x14ac:dyDescent="0.25">
      <c r="A6" s="86" t="s">
        <v>119</v>
      </c>
      <c r="B6" s="5">
        <v>1569</v>
      </c>
      <c r="C6" s="6">
        <f t="shared" si="0"/>
        <v>0.28123319591324608</v>
      </c>
    </row>
    <row r="7" spans="1:3" x14ac:dyDescent="0.25">
      <c r="A7" s="86" t="s">
        <v>120</v>
      </c>
      <c r="B7" s="5">
        <v>610</v>
      </c>
      <c r="C7" s="6">
        <f t="shared" si="0"/>
        <v>0.10933859114536655</v>
      </c>
    </row>
    <row r="8" spans="1:3" x14ac:dyDescent="0.25">
      <c r="A8" s="86" t="s">
        <v>121</v>
      </c>
      <c r="B8" s="5">
        <v>1331</v>
      </c>
      <c r="C8" s="6">
        <f t="shared" si="0"/>
        <v>0.23857322100734898</v>
      </c>
    </row>
    <row r="9" spans="1:3" x14ac:dyDescent="0.25">
      <c r="A9" s="86" t="s">
        <v>122</v>
      </c>
      <c r="B9" s="5">
        <v>757</v>
      </c>
      <c r="C9" s="6">
        <f t="shared" si="0"/>
        <v>0.13568739917547948</v>
      </c>
    </row>
    <row r="10" spans="1:3" x14ac:dyDescent="0.25">
      <c r="A10" s="86" t="s">
        <v>123</v>
      </c>
      <c r="B10" s="5">
        <v>288</v>
      </c>
      <c r="C10" s="6">
        <f t="shared" si="0"/>
        <v>5.1622154507976338E-2</v>
      </c>
    </row>
    <row r="11" spans="1:3" x14ac:dyDescent="0.25">
      <c r="A11" s="86" t="s">
        <v>124</v>
      </c>
      <c r="B11" s="5">
        <v>215</v>
      </c>
      <c r="C11" s="6">
        <f t="shared" si="0"/>
        <v>3.853737228894067E-2</v>
      </c>
    </row>
    <row r="12" spans="1:3" x14ac:dyDescent="0.25">
      <c r="A12" s="86" t="s">
        <v>125</v>
      </c>
      <c r="B12" s="5">
        <v>141</v>
      </c>
      <c r="C12" s="6">
        <f t="shared" si="0"/>
        <v>2.5273346477863418E-2</v>
      </c>
    </row>
    <row r="13" spans="1:3" x14ac:dyDescent="0.25">
      <c r="A13" s="86" t="s">
        <v>126</v>
      </c>
      <c r="B13" s="5">
        <v>206</v>
      </c>
      <c r="C13" s="6">
        <f t="shared" si="0"/>
        <v>3.6924179960566413E-2</v>
      </c>
    </row>
    <row r="15" spans="1:3" x14ac:dyDescent="0.25">
      <c r="A15" t="s">
        <v>1</v>
      </c>
      <c r="B15" t="s">
        <v>48</v>
      </c>
    </row>
  </sheetData>
  <mergeCells count="1">
    <mergeCell ref="B3:C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5178-FE74-419D-AAFB-A3EDDF50AB89}">
  <dimension ref="A1:AF16"/>
  <sheetViews>
    <sheetView workbookViewId="0">
      <selection activeCell="A16" sqref="A16"/>
    </sheetView>
  </sheetViews>
  <sheetFormatPr defaultRowHeight="15" x14ac:dyDescent="0.25"/>
  <cols>
    <col min="1" max="1" width="21.7109375" customWidth="1"/>
  </cols>
  <sheetData>
    <row r="1" spans="1:32" x14ac:dyDescent="0.25">
      <c r="A1" t="s">
        <v>127</v>
      </c>
    </row>
    <row r="3" spans="1:32" x14ac:dyDescent="0.25">
      <c r="B3" s="1">
        <v>1990</v>
      </c>
      <c r="C3" s="1">
        <v>1991</v>
      </c>
      <c r="D3" s="1">
        <v>1992</v>
      </c>
      <c r="E3" s="1">
        <v>1993</v>
      </c>
      <c r="F3" s="1">
        <v>1994</v>
      </c>
      <c r="G3" s="1">
        <v>1995</v>
      </c>
      <c r="H3" s="1">
        <v>1996</v>
      </c>
      <c r="I3" s="1">
        <v>1997</v>
      </c>
      <c r="J3" s="1">
        <v>1998</v>
      </c>
      <c r="K3" s="1">
        <v>1999</v>
      </c>
      <c r="L3" s="1">
        <v>2000</v>
      </c>
      <c r="M3" s="1">
        <v>2001</v>
      </c>
      <c r="N3" s="1">
        <v>2002</v>
      </c>
      <c r="O3" s="1">
        <v>2003</v>
      </c>
      <c r="P3" s="1">
        <v>2004</v>
      </c>
      <c r="Q3" s="1">
        <v>2005</v>
      </c>
      <c r="R3" s="1">
        <v>2006</v>
      </c>
      <c r="S3" s="1">
        <v>2007</v>
      </c>
      <c r="T3" s="1">
        <v>2008</v>
      </c>
      <c r="U3" s="1">
        <v>2009</v>
      </c>
      <c r="V3" s="1">
        <v>2010</v>
      </c>
      <c r="W3" s="1">
        <v>2011</v>
      </c>
      <c r="X3" s="1">
        <v>2012</v>
      </c>
      <c r="Y3" s="1">
        <v>2013</v>
      </c>
      <c r="Z3" s="1">
        <v>2014</v>
      </c>
      <c r="AA3" s="1">
        <v>2015</v>
      </c>
      <c r="AB3" s="1">
        <v>2016</v>
      </c>
      <c r="AC3" s="1">
        <v>2017</v>
      </c>
      <c r="AD3" s="1">
        <v>2018</v>
      </c>
      <c r="AE3" s="1">
        <v>2019</v>
      </c>
      <c r="AF3" s="1">
        <v>2020</v>
      </c>
    </row>
    <row r="4" spans="1:32" x14ac:dyDescent="0.25">
      <c r="A4" s="143" t="s">
        <v>128</v>
      </c>
      <c r="B4" s="62">
        <v>23</v>
      </c>
      <c r="C4" s="62">
        <v>21</v>
      </c>
      <c r="D4" s="62">
        <v>50</v>
      </c>
      <c r="E4" s="62">
        <v>66</v>
      </c>
      <c r="F4" s="62">
        <v>59</v>
      </c>
      <c r="G4" s="62">
        <v>72</v>
      </c>
      <c r="H4" s="62">
        <v>62</v>
      </c>
      <c r="I4" s="62">
        <v>81</v>
      </c>
      <c r="J4" s="62">
        <v>120</v>
      </c>
      <c r="K4" s="62">
        <v>94</v>
      </c>
      <c r="L4" s="62">
        <v>141</v>
      </c>
      <c r="M4" s="62">
        <v>130</v>
      </c>
      <c r="N4" s="62">
        <v>81</v>
      </c>
      <c r="O4" s="62">
        <v>52</v>
      </c>
      <c r="P4" s="62">
        <v>75</v>
      </c>
      <c r="Q4" s="62">
        <v>66</v>
      </c>
      <c r="R4" s="62">
        <v>69</v>
      </c>
      <c r="S4" s="62">
        <v>83</v>
      </c>
      <c r="T4" s="62">
        <v>50</v>
      </c>
      <c r="U4" s="62">
        <v>33</v>
      </c>
      <c r="V4" s="62">
        <v>51</v>
      </c>
      <c r="W4" s="62">
        <v>46</v>
      </c>
      <c r="X4" s="62">
        <v>37</v>
      </c>
      <c r="Y4" s="62">
        <v>55</v>
      </c>
      <c r="Z4" s="62">
        <v>86</v>
      </c>
      <c r="AA4" s="62">
        <v>34</v>
      </c>
      <c r="AB4" s="62">
        <v>44</v>
      </c>
      <c r="AC4" s="62">
        <v>56</v>
      </c>
      <c r="AD4" s="62">
        <v>69</v>
      </c>
      <c r="AE4" s="62">
        <v>54</v>
      </c>
      <c r="AF4" s="62">
        <v>43</v>
      </c>
    </row>
    <row r="5" spans="1:32" x14ac:dyDescent="0.25">
      <c r="A5" s="143" t="s">
        <v>129</v>
      </c>
      <c r="B5" s="62">
        <v>2</v>
      </c>
      <c r="C5" s="62">
        <v>1</v>
      </c>
      <c r="D5" s="62">
        <v>3</v>
      </c>
      <c r="E5" s="62">
        <v>5</v>
      </c>
      <c r="F5" s="62">
        <v>6</v>
      </c>
      <c r="G5" s="62">
        <v>7</v>
      </c>
      <c r="H5" s="62">
        <v>4</v>
      </c>
      <c r="I5" s="62">
        <v>0</v>
      </c>
      <c r="J5" s="62">
        <v>0</v>
      </c>
      <c r="K5" s="62">
        <v>0</v>
      </c>
      <c r="L5" s="62">
        <v>118</v>
      </c>
      <c r="M5" s="62">
        <v>36</v>
      </c>
      <c r="N5" s="62">
        <v>22</v>
      </c>
      <c r="O5" s="62">
        <v>62</v>
      </c>
      <c r="P5" s="62">
        <v>42</v>
      </c>
      <c r="Q5" s="62">
        <v>5</v>
      </c>
      <c r="R5" s="62">
        <v>15</v>
      </c>
      <c r="S5" s="62">
        <v>7</v>
      </c>
      <c r="T5" s="62">
        <v>0</v>
      </c>
      <c r="U5" s="62">
        <v>2</v>
      </c>
      <c r="V5" s="62">
        <v>21</v>
      </c>
      <c r="W5" s="62">
        <v>6</v>
      </c>
      <c r="X5" s="62">
        <v>9</v>
      </c>
      <c r="Y5" s="62">
        <v>6</v>
      </c>
      <c r="Z5" s="62">
        <v>9</v>
      </c>
      <c r="AA5" s="62">
        <v>0</v>
      </c>
      <c r="AB5" s="62">
        <v>2</v>
      </c>
      <c r="AC5" s="62">
        <v>0</v>
      </c>
      <c r="AD5" s="62">
        <v>0</v>
      </c>
      <c r="AE5" s="62">
        <v>6</v>
      </c>
      <c r="AF5" s="62">
        <v>4</v>
      </c>
    </row>
    <row r="6" spans="1:32" x14ac:dyDescent="0.25">
      <c r="A6" s="143" t="s">
        <v>130</v>
      </c>
      <c r="B6" s="62">
        <v>0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1</v>
      </c>
      <c r="R6" s="62">
        <v>0</v>
      </c>
      <c r="S6" s="62">
        <v>4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1</v>
      </c>
      <c r="AD6" s="62">
        <v>0</v>
      </c>
      <c r="AE6" s="62">
        <v>0</v>
      </c>
      <c r="AF6" s="62">
        <v>0</v>
      </c>
    </row>
    <row r="7" spans="1:32" x14ac:dyDescent="0.25">
      <c r="A7" s="143" t="s">
        <v>51</v>
      </c>
      <c r="B7" s="62">
        <f t="shared" ref="B7:U7" si="0">SUM(B4:B6)</f>
        <v>25</v>
      </c>
      <c r="C7" s="62">
        <f t="shared" si="0"/>
        <v>22</v>
      </c>
      <c r="D7" s="62">
        <f t="shared" si="0"/>
        <v>53</v>
      </c>
      <c r="E7" s="62">
        <f t="shared" si="0"/>
        <v>71</v>
      </c>
      <c r="F7" s="62">
        <f t="shared" si="0"/>
        <v>65</v>
      </c>
      <c r="G7" s="62">
        <f t="shared" si="0"/>
        <v>79</v>
      </c>
      <c r="H7" s="62">
        <f t="shared" si="0"/>
        <v>66</v>
      </c>
      <c r="I7" s="62">
        <f t="shared" si="0"/>
        <v>81</v>
      </c>
      <c r="J7" s="62">
        <f t="shared" si="0"/>
        <v>120</v>
      </c>
      <c r="K7" s="62">
        <f t="shared" si="0"/>
        <v>94</v>
      </c>
      <c r="L7" s="62">
        <f t="shared" si="0"/>
        <v>259</v>
      </c>
      <c r="M7" s="62">
        <f t="shared" si="0"/>
        <v>166</v>
      </c>
      <c r="N7" s="62">
        <f t="shared" si="0"/>
        <v>103</v>
      </c>
      <c r="O7" s="62">
        <f t="shared" si="0"/>
        <v>114</v>
      </c>
      <c r="P7" s="62">
        <f t="shared" si="0"/>
        <v>117</v>
      </c>
      <c r="Q7" s="62">
        <f t="shared" si="0"/>
        <v>72</v>
      </c>
      <c r="R7" s="62">
        <f t="shared" si="0"/>
        <v>84</v>
      </c>
      <c r="S7" s="62">
        <f t="shared" si="0"/>
        <v>94</v>
      </c>
      <c r="T7" s="62">
        <f t="shared" si="0"/>
        <v>50</v>
      </c>
      <c r="U7" s="62">
        <f t="shared" si="0"/>
        <v>35</v>
      </c>
      <c r="V7" s="62">
        <f>SUM(V4:V6)</f>
        <v>72</v>
      </c>
      <c r="W7" s="62">
        <f t="shared" ref="W7:AF7" si="1">SUM(W4:W6)</f>
        <v>52</v>
      </c>
      <c r="X7" s="62">
        <f t="shared" si="1"/>
        <v>46</v>
      </c>
      <c r="Y7" s="62">
        <f t="shared" si="1"/>
        <v>61</v>
      </c>
      <c r="Z7" s="62">
        <f t="shared" si="1"/>
        <v>95</v>
      </c>
      <c r="AA7" s="62">
        <f t="shared" si="1"/>
        <v>34</v>
      </c>
      <c r="AB7" s="62">
        <f t="shared" si="1"/>
        <v>46</v>
      </c>
      <c r="AC7" s="62">
        <f t="shared" si="1"/>
        <v>57</v>
      </c>
      <c r="AD7" s="62">
        <f t="shared" si="1"/>
        <v>69</v>
      </c>
      <c r="AE7" s="62">
        <f t="shared" si="1"/>
        <v>60</v>
      </c>
      <c r="AF7" s="62">
        <f t="shared" si="1"/>
        <v>47</v>
      </c>
    </row>
    <row r="9" spans="1:32" x14ac:dyDescent="0.25">
      <c r="A9" t="s">
        <v>131</v>
      </c>
    </row>
    <row r="10" spans="1:32" x14ac:dyDescent="0.25">
      <c r="B10" s="1">
        <v>1994</v>
      </c>
      <c r="C10" s="1">
        <v>1995</v>
      </c>
      <c r="D10" s="1">
        <v>1996</v>
      </c>
      <c r="E10" s="1">
        <v>1997</v>
      </c>
      <c r="F10" s="1">
        <v>1998</v>
      </c>
      <c r="G10" s="1">
        <v>1999</v>
      </c>
      <c r="H10" s="1">
        <v>2000</v>
      </c>
      <c r="I10" s="1">
        <v>2001</v>
      </c>
      <c r="J10" s="1">
        <v>2002</v>
      </c>
      <c r="K10" s="1">
        <v>2003</v>
      </c>
      <c r="L10" s="1">
        <v>2004</v>
      </c>
      <c r="M10" s="1">
        <v>2005</v>
      </c>
      <c r="N10" s="1">
        <v>2006</v>
      </c>
      <c r="O10" s="1">
        <v>2007</v>
      </c>
      <c r="P10" s="1">
        <v>2008</v>
      </c>
      <c r="Q10" s="1">
        <v>2009</v>
      </c>
      <c r="R10" s="1">
        <v>2010</v>
      </c>
      <c r="S10" s="1">
        <v>2011</v>
      </c>
      <c r="T10" s="1">
        <v>2012</v>
      </c>
      <c r="U10" s="1">
        <v>2013</v>
      </c>
      <c r="V10" s="1">
        <v>2014</v>
      </c>
      <c r="W10" s="1">
        <v>2015</v>
      </c>
      <c r="X10" s="1">
        <v>2016</v>
      </c>
      <c r="Y10" s="1">
        <v>2017</v>
      </c>
      <c r="Z10" s="1">
        <v>2018</v>
      </c>
      <c r="AA10" s="1">
        <v>2019</v>
      </c>
      <c r="AB10" s="1">
        <v>2020</v>
      </c>
    </row>
    <row r="11" spans="1:32" x14ac:dyDescent="0.25">
      <c r="A11" s="143" t="s">
        <v>128</v>
      </c>
      <c r="B11" s="144">
        <v>43.8</v>
      </c>
      <c r="C11" s="144">
        <v>53.6</v>
      </c>
      <c r="D11" s="144">
        <v>61.8</v>
      </c>
      <c r="E11" s="144">
        <v>68</v>
      </c>
      <c r="F11" s="144">
        <v>78.8</v>
      </c>
      <c r="G11" s="144">
        <v>85.8</v>
      </c>
      <c r="H11" s="144">
        <v>99.6</v>
      </c>
      <c r="I11" s="144">
        <v>113.2</v>
      </c>
      <c r="J11" s="144">
        <v>113.2</v>
      </c>
      <c r="K11" s="144">
        <v>99.6</v>
      </c>
      <c r="L11" s="144">
        <v>95.8</v>
      </c>
      <c r="M11" s="144">
        <v>80.8</v>
      </c>
      <c r="N11" s="144">
        <v>68.599999999999994</v>
      </c>
      <c r="O11" s="144">
        <v>69</v>
      </c>
      <c r="P11" s="144">
        <v>68.599999999999994</v>
      </c>
      <c r="Q11" s="144">
        <v>60.2</v>
      </c>
      <c r="R11" s="144">
        <v>57.2</v>
      </c>
      <c r="S11" s="144">
        <v>52.6</v>
      </c>
      <c r="T11" s="144">
        <v>43.4</v>
      </c>
      <c r="U11" s="144">
        <v>44.4</v>
      </c>
      <c r="V11" s="144">
        <v>55</v>
      </c>
      <c r="W11" s="144">
        <v>51.6</v>
      </c>
      <c r="X11" s="144">
        <v>51.2</v>
      </c>
      <c r="Y11" s="144">
        <v>55</v>
      </c>
      <c r="Z11" s="144">
        <v>57.8</v>
      </c>
      <c r="AA11" s="144">
        <v>51.4</v>
      </c>
      <c r="AB11" s="144">
        <v>53.2</v>
      </c>
    </row>
    <row r="12" spans="1:32" x14ac:dyDescent="0.25">
      <c r="A12" s="143" t="s">
        <v>129</v>
      </c>
      <c r="B12" s="144">
        <v>3.4</v>
      </c>
      <c r="C12" s="144">
        <v>4.4000000000000004</v>
      </c>
      <c r="D12" s="144">
        <v>5</v>
      </c>
      <c r="E12" s="144">
        <v>4.4000000000000004</v>
      </c>
      <c r="F12" s="144">
        <v>3.4</v>
      </c>
      <c r="G12" s="144">
        <v>2.2000000000000002</v>
      </c>
      <c r="H12" s="144">
        <v>24.4</v>
      </c>
      <c r="I12" s="144">
        <v>30.8</v>
      </c>
      <c r="J12" s="144">
        <v>35.200000000000003</v>
      </c>
      <c r="K12" s="144">
        <v>47.6</v>
      </c>
      <c r="L12" s="144">
        <v>56</v>
      </c>
      <c r="M12" s="144">
        <v>33.4</v>
      </c>
      <c r="N12" s="144">
        <v>29.2</v>
      </c>
      <c r="O12" s="144">
        <v>26.2</v>
      </c>
      <c r="P12" s="144">
        <v>13.8</v>
      </c>
      <c r="Q12" s="144">
        <v>5.8</v>
      </c>
      <c r="R12" s="144">
        <v>9</v>
      </c>
      <c r="S12" s="144">
        <v>7.2</v>
      </c>
      <c r="T12" s="144">
        <v>7.6</v>
      </c>
      <c r="U12" s="144">
        <v>8.8000000000000007</v>
      </c>
      <c r="V12" s="144">
        <v>10.199999999999999</v>
      </c>
      <c r="W12" s="144">
        <v>6</v>
      </c>
      <c r="X12" s="144">
        <v>5.2</v>
      </c>
      <c r="Y12" s="144">
        <v>3.4</v>
      </c>
      <c r="Z12" s="144">
        <v>2.2000000000000002</v>
      </c>
      <c r="AA12" s="144">
        <v>1.6</v>
      </c>
      <c r="AB12" s="144">
        <v>2.4</v>
      </c>
    </row>
    <row r="13" spans="1:32" x14ac:dyDescent="0.25">
      <c r="A13" s="143" t="s">
        <v>130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0.2</v>
      </c>
      <c r="N13" s="144">
        <v>0.2</v>
      </c>
      <c r="O13" s="144">
        <v>1</v>
      </c>
      <c r="P13" s="144">
        <v>1</v>
      </c>
      <c r="Q13" s="144">
        <v>1</v>
      </c>
      <c r="R13" s="144">
        <v>0.8</v>
      </c>
      <c r="S13" s="144">
        <v>0.8</v>
      </c>
      <c r="T13" s="144">
        <v>0</v>
      </c>
      <c r="U13" s="144">
        <v>0</v>
      </c>
      <c r="V13" s="144">
        <v>0</v>
      </c>
      <c r="W13" s="144">
        <v>0</v>
      </c>
      <c r="X13" s="144">
        <v>0</v>
      </c>
      <c r="Y13" s="144">
        <v>0.2</v>
      </c>
      <c r="Z13" s="144">
        <v>0.2</v>
      </c>
      <c r="AA13" s="144">
        <v>0.2</v>
      </c>
      <c r="AB13" s="144">
        <v>0.2</v>
      </c>
    </row>
    <row r="14" spans="1:32" x14ac:dyDescent="0.25">
      <c r="A14" s="143" t="s">
        <v>51</v>
      </c>
      <c r="B14" s="144">
        <v>47.2</v>
      </c>
      <c r="C14" s="144">
        <v>58</v>
      </c>
      <c r="D14" s="144">
        <v>66.8</v>
      </c>
      <c r="E14" s="144">
        <v>72.400000000000006</v>
      </c>
      <c r="F14" s="144">
        <v>82.2</v>
      </c>
      <c r="G14" s="144">
        <v>88</v>
      </c>
      <c r="H14" s="144">
        <v>124</v>
      </c>
      <c r="I14" s="144">
        <v>144</v>
      </c>
      <c r="J14" s="144">
        <v>148.4</v>
      </c>
      <c r="K14" s="144">
        <v>147.19999999999999</v>
      </c>
      <c r="L14" s="144">
        <v>151.80000000000001</v>
      </c>
      <c r="M14" s="144">
        <v>114.4</v>
      </c>
      <c r="N14" s="144">
        <v>98</v>
      </c>
      <c r="O14" s="144">
        <v>96.2</v>
      </c>
      <c r="P14" s="144">
        <v>83.4</v>
      </c>
      <c r="Q14" s="144">
        <v>67</v>
      </c>
      <c r="R14" s="144">
        <v>67</v>
      </c>
      <c r="S14" s="144">
        <v>60.6</v>
      </c>
      <c r="T14" s="144">
        <v>51</v>
      </c>
      <c r="U14" s="144">
        <v>53.2</v>
      </c>
      <c r="V14" s="144">
        <v>65.2</v>
      </c>
      <c r="W14" s="144">
        <v>57.6</v>
      </c>
      <c r="X14" s="144">
        <v>56.4</v>
      </c>
      <c r="Y14" s="144">
        <v>58.6</v>
      </c>
      <c r="Z14" s="144">
        <v>60.2</v>
      </c>
      <c r="AA14" s="144">
        <v>53.2</v>
      </c>
      <c r="AB14" s="144">
        <v>55.8</v>
      </c>
    </row>
    <row r="16" spans="1:32" x14ac:dyDescent="0.25">
      <c r="A16" s="143" t="s">
        <v>1</v>
      </c>
      <c r="B16" t="s">
        <v>132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F336-2BDD-4B9D-9358-EB20FCBD0AA4}">
  <dimension ref="A1:J13"/>
  <sheetViews>
    <sheetView workbookViewId="0">
      <selection activeCell="D21" sqref="D21"/>
    </sheetView>
  </sheetViews>
  <sheetFormatPr defaultRowHeight="15" x14ac:dyDescent="0.25"/>
  <cols>
    <col min="1" max="1" width="52.42578125" bestFit="1" customWidth="1"/>
    <col min="4" max="4" width="47.28515625" customWidth="1"/>
  </cols>
  <sheetData>
    <row r="1" spans="1:10" x14ac:dyDescent="0.25">
      <c r="A1" t="s">
        <v>133</v>
      </c>
    </row>
    <row r="3" spans="1:10" x14ac:dyDescent="0.25">
      <c r="B3" s="1">
        <v>2020</v>
      </c>
      <c r="E3" s="1">
        <v>2025</v>
      </c>
      <c r="F3" s="1">
        <v>2030</v>
      </c>
      <c r="G3" s="1">
        <v>2035</v>
      </c>
      <c r="H3" s="1">
        <v>2040</v>
      </c>
      <c r="I3" s="1">
        <v>2045</v>
      </c>
      <c r="J3" s="1">
        <v>2050</v>
      </c>
    </row>
    <row r="4" spans="1:10" x14ac:dyDescent="0.25">
      <c r="A4" s="143" t="s">
        <v>134</v>
      </c>
      <c r="B4" s="5">
        <v>15817</v>
      </c>
      <c r="C4" s="2"/>
      <c r="D4" s="143" t="s">
        <v>134</v>
      </c>
      <c r="E4" s="5">
        <f>'Population Growth Trends'!H5</f>
        <v>16425.068309482584</v>
      </c>
      <c r="F4" s="5">
        <f>'Population Growth Trends'!I5</f>
        <v>16953.874620085557</v>
      </c>
      <c r="G4" s="5">
        <f>'Population Growth Trends'!J5</f>
        <v>17325.517264717866</v>
      </c>
      <c r="H4" s="5">
        <f>'Population Growth Trends'!K5</f>
        <v>17466.810393155429</v>
      </c>
      <c r="I4" s="5">
        <f>'Population Growth Trends'!L5</f>
        <v>17455.746361275207</v>
      </c>
      <c r="J4" s="5">
        <f>'Population Growth Trends'!M5</f>
        <v>17354.446987421063</v>
      </c>
    </row>
    <row r="5" spans="1:10" x14ac:dyDescent="0.25">
      <c r="A5" s="143" t="s">
        <v>135</v>
      </c>
      <c r="B5" s="5">
        <v>182</v>
      </c>
      <c r="C5" s="2"/>
      <c r="D5" s="143" t="s">
        <v>135</v>
      </c>
      <c r="E5" s="144">
        <f>($B5/$B4)*E4</f>
        <v>188.99680295415251</v>
      </c>
      <c r="F5" s="144">
        <f t="shared" ref="F5:J5" si="0">($B5/$B4)*F4</f>
        <v>195.08156925179057</v>
      </c>
      <c r="G5" s="144">
        <f t="shared" si="0"/>
        <v>199.3579150394292</v>
      </c>
      <c r="H5" s="144">
        <f t="shared" si="0"/>
        <v>200.98371951408535</v>
      </c>
      <c r="I5" s="144">
        <f t="shared" si="0"/>
        <v>200.85641004944603</v>
      </c>
      <c r="J5" s="144">
        <f t="shared" si="0"/>
        <v>199.69079798385494</v>
      </c>
    </row>
    <row r="6" spans="1:10" x14ac:dyDescent="0.25">
      <c r="A6" s="143" t="s">
        <v>136</v>
      </c>
      <c r="B6" s="5">
        <f>B4-B5</f>
        <v>15635</v>
      </c>
      <c r="C6" s="2"/>
      <c r="D6" s="143" t="s">
        <v>136</v>
      </c>
      <c r="E6" s="5">
        <f>E4-E5</f>
        <v>16236.071506528431</v>
      </c>
      <c r="F6" s="5">
        <f t="shared" ref="F6:J6" si="1">F4-F5</f>
        <v>16758.793050833767</v>
      </c>
      <c r="G6" s="5">
        <f t="shared" si="1"/>
        <v>17126.159349678437</v>
      </c>
      <c r="H6" s="5">
        <f t="shared" si="1"/>
        <v>17265.826673641342</v>
      </c>
      <c r="I6" s="5">
        <f t="shared" si="1"/>
        <v>17254.889951225759</v>
      </c>
      <c r="J6" s="5">
        <f t="shared" si="1"/>
        <v>17154.756189437208</v>
      </c>
    </row>
    <row r="7" spans="1:10" x14ac:dyDescent="0.25">
      <c r="A7" s="143" t="s">
        <v>51</v>
      </c>
      <c r="B7" s="5">
        <v>5575</v>
      </c>
      <c r="C7" s="2"/>
      <c r="D7" s="143" t="s">
        <v>51</v>
      </c>
      <c r="E7" s="5">
        <f>($B7/$B8)*E8</f>
        <v>5789.3251454362653</v>
      </c>
      <c r="F7" s="5">
        <f t="shared" ref="F7:J7" si="2">($B7/$B8)*F8</f>
        <v>5975.7129042787501</v>
      </c>
      <c r="G7" s="5">
        <f t="shared" si="2"/>
        <v>6106.7053645319666</v>
      </c>
      <c r="H7" s="5">
        <f t="shared" si="2"/>
        <v>6156.5067928078342</v>
      </c>
      <c r="I7" s="5">
        <f t="shared" si="2"/>
        <v>6152.6070660750629</v>
      </c>
      <c r="J7" s="5">
        <f t="shared" si="2"/>
        <v>6116.9021909889634</v>
      </c>
    </row>
    <row r="8" spans="1:10" x14ac:dyDescent="0.25">
      <c r="A8" s="143" t="s">
        <v>137</v>
      </c>
      <c r="B8" s="5">
        <v>5258</v>
      </c>
      <c r="C8" s="2"/>
      <c r="D8" s="143" t="s">
        <v>137</v>
      </c>
      <c r="E8" s="5">
        <f>E6/E9</f>
        <v>5460.1384062249117</v>
      </c>
      <c r="F8" s="5">
        <f t="shared" ref="F8:J8" si="3">F6/F9</f>
        <v>5635.9279732193127</v>
      </c>
      <c r="G8" s="5">
        <f t="shared" si="3"/>
        <v>5759.4720729523015</v>
      </c>
      <c r="H8" s="5">
        <f t="shared" si="3"/>
        <v>5806.4417428849492</v>
      </c>
      <c r="I8" s="5">
        <f t="shared" si="3"/>
        <v>5802.7637584614677</v>
      </c>
      <c r="J8" s="5">
        <f t="shared" si="3"/>
        <v>5769.089097797304</v>
      </c>
    </row>
    <row r="9" spans="1:10" x14ac:dyDescent="0.25">
      <c r="A9" s="143" t="s">
        <v>138</v>
      </c>
      <c r="B9" s="100">
        <f>B6/B8</f>
        <v>2.9735640928109546</v>
      </c>
      <c r="C9" s="99"/>
      <c r="D9" s="143" t="s">
        <v>138</v>
      </c>
      <c r="E9" s="100">
        <f>$B9</f>
        <v>2.9735640928109546</v>
      </c>
      <c r="F9" s="100">
        <f t="shared" ref="F9:J9" si="4">$B9</f>
        <v>2.9735640928109546</v>
      </c>
      <c r="G9" s="100">
        <f t="shared" si="4"/>
        <v>2.9735640928109546</v>
      </c>
      <c r="H9" s="100">
        <f t="shared" si="4"/>
        <v>2.9735640928109546</v>
      </c>
      <c r="I9" s="100">
        <f t="shared" si="4"/>
        <v>2.9735640928109546</v>
      </c>
      <c r="J9" s="100">
        <f t="shared" si="4"/>
        <v>2.9735640928109546</v>
      </c>
    </row>
    <row r="11" spans="1:10" x14ac:dyDescent="0.25">
      <c r="E11" s="1" t="s">
        <v>139</v>
      </c>
      <c r="F11" s="1" t="s">
        <v>140</v>
      </c>
      <c r="G11" s="1" t="s">
        <v>141</v>
      </c>
      <c r="H11" s="1" t="s">
        <v>142</v>
      </c>
      <c r="I11" s="1" t="s">
        <v>143</v>
      </c>
      <c r="J11" s="1" t="s">
        <v>144</v>
      </c>
    </row>
    <row r="12" spans="1:10" x14ac:dyDescent="0.25">
      <c r="D12" s="143" t="s">
        <v>145</v>
      </c>
      <c r="E12" s="5">
        <f>E7-$B7</f>
        <v>214.3251454362653</v>
      </c>
      <c r="F12" s="5">
        <f>(F7-$B7)-E12</f>
        <v>186.3877588424848</v>
      </c>
      <c r="G12" s="5">
        <f t="shared" ref="G12:J12" si="5">(G7-$B7)-F12</f>
        <v>345.31760568948175</v>
      </c>
      <c r="H12" s="5">
        <f t="shared" si="5"/>
        <v>236.18918711835249</v>
      </c>
      <c r="I12" s="5">
        <f t="shared" si="5"/>
        <v>341.41787895671041</v>
      </c>
      <c r="J12" s="5">
        <f t="shared" si="5"/>
        <v>200.484312032253</v>
      </c>
    </row>
    <row r="13" spans="1:10" x14ac:dyDescent="0.25">
      <c r="D13" s="143" t="s">
        <v>146</v>
      </c>
      <c r="E13" s="5">
        <f>E12/(2025-2020)</f>
        <v>42.865029087253063</v>
      </c>
      <c r="F13" s="5">
        <f>F12/(2030-2025)</f>
        <v>37.277551768496963</v>
      </c>
      <c r="G13" s="5">
        <f>G12/(2035-2030)</f>
        <v>69.063521137896345</v>
      </c>
      <c r="H13" s="5">
        <f>H12/(2040-2035)</f>
        <v>47.237837423670499</v>
      </c>
      <c r="I13" s="5">
        <f>I12/(2045-2040)</f>
        <v>68.283575791342088</v>
      </c>
      <c r="J13" s="5">
        <f>J12/(2050-2045)</f>
        <v>40.096862406450597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994D-59F2-4E9F-8825-497AEEE4C1FA}">
  <dimension ref="A1:N22"/>
  <sheetViews>
    <sheetView workbookViewId="0">
      <selection activeCell="F24" sqref="F24"/>
    </sheetView>
  </sheetViews>
  <sheetFormatPr defaultRowHeight="15" x14ac:dyDescent="0.25"/>
  <cols>
    <col min="1" max="1" width="12.28515625" bestFit="1" customWidth="1"/>
    <col min="6" max="6" width="10" customWidth="1"/>
    <col min="7" max="7" width="8.7109375" customWidth="1"/>
    <col min="8" max="8" width="12.28515625" customWidth="1"/>
    <col min="11" max="11" width="11.7109375" customWidth="1"/>
    <col min="14" max="14" width="12.42578125" customWidth="1"/>
  </cols>
  <sheetData>
    <row r="1" spans="1:14" x14ac:dyDescent="0.25">
      <c r="A1" t="s">
        <v>3</v>
      </c>
    </row>
    <row r="3" spans="1:14" x14ac:dyDescent="0.25">
      <c r="E3" s="9"/>
      <c r="F3" s="152" t="s">
        <v>4</v>
      </c>
      <c r="G3" s="152"/>
      <c r="H3" s="153"/>
      <c r="I3" s="154" t="s">
        <v>5</v>
      </c>
      <c r="J3" s="154"/>
      <c r="K3" s="155"/>
      <c r="L3" s="154" t="s">
        <v>6</v>
      </c>
      <c r="M3" s="154"/>
      <c r="N3" s="154"/>
    </row>
    <row r="4" spans="1:14" ht="30.75" customHeight="1" thickBot="1" x14ac:dyDescent="0.3">
      <c r="A4" s="39"/>
      <c r="B4" s="26">
        <v>1990</v>
      </c>
      <c r="C4" s="26">
        <v>2000</v>
      </c>
      <c r="D4" s="26">
        <v>2010</v>
      </c>
      <c r="E4" s="40">
        <v>2020</v>
      </c>
      <c r="F4" s="41" t="s">
        <v>7</v>
      </c>
      <c r="G4" s="41" t="s">
        <v>8</v>
      </c>
      <c r="H4" s="42" t="s">
        <v>9</v>
      </c>
      <c r="I4" s="41" t="s">
        <v>7</v>
      </c>
      <c r="J4" s="41" t="s">
        <v>8</v>
      </c>
      <c r="K4" s="42" t="s">
        <v>9</v>
      </c>
      <c r="L4" s="41" t="s">
        <v>7</v>
      </c>
      <c r="M4" s="41" t="s">
        <v>8</v>
      </c>
      <c r="N4" s="41" t="s">
        <v>9</v>
      </c>
    </row>
    <row r="5" spans="1:14" ht="15.75" thickBot="1" x14ac:dyDescent="0.3">
      <c r="A5" s="26" t="s">
        <v>10</v>
      </c>
      <c r="B5" s="33">
        <v>9000</v>
      </c>
      <c r="C5" s="33">
        <v>10709</v>
      </c>
      <c r="D5" s="33">
        <v>13592</v>
      </c>
      <c r="E5" s="34">
        <v>15817</v>
      </c>
      <c r="F5" s="35">
        <f>E5-B5</f>
        <v>6817</v>
      </c>
      <c r="G5" s="36">
        <f>(E5-B5)/B5</f>
        <v>0.75744444444444448</v>
      </c>
      <c r="H5" s="37">
        <f>((E5-B5)/B5)/(2020-1990)</f>
        <v>2.5248148148148148E-2</v>
      </c>
      <c r="I5" s="35">
        <f>E5-C5</f>
        <v>5108</v>
      </c>
      <c r="J5" s="36">
        <f>(E5-C5)/C5</f>
        <v>0.47698197777570267</v>
      </c>
      <c r="K5" s="37">
        <f>((E5-C5)/C5)/(2020-2000)</f>
        <v>2.3849098888785135E-2</v>
      </c>
      <c r="L5" s="35">
        <f>E5-D5</f>
        <v>2225</v>
      </c>
      <c r="M5" s="36">
        <f>(E5-D5)/D5</f>
        <v>0.1636992348440259</v>
      </c>
      <c r="N5" s="38">
        <f>((E5-D5)/D5)/(2020-2010)</f>
        <v>1.6369923484402589E-2</v>
      </c>
    </row>
    <row r="6" spans="1:14" x14ac:dyDescent="0.25">
      <c r="A6" s="1" t="s">
        <v>11</v>
      </c>
      <c r="B6" s="20">
        <v>4085</v>
      </c>
      <c r="C6" s="20">
        <v>4682</v>
      </c>
      <c r="D6" s="20">
        <v>4953</v>
      </c>
      <c r="E6" s="21">
        <v>5946</v>
      </c>
      <c r="F6" s="22">
        <f>E6-B6</f>
        <v>1861</v>
      </c>
      <c r="G6" s="23">
        <f>(E6-B6)/B6</f>
        <v>0.45556915544675641</v>
      </c>
      <c r="H6" s="24">
        <f>((E6-B6)/B6)/(2020-1990)</f>
        <v>1.518563851489188E-2</v>
      </c>
      <c r="I6" s="22">
        <f>E6-C6</f>
        <v>1264</v>
      </c>
      <c r="J6" s="23">
        <f>(E6-C6)/C6</f>
        <v>0.26997009824861168</v>
      </c>
      <c r="K6" s="24">
        <f>((E6-C6)/C6)/(2020-2000)</f>
        <v>1.3498504912430584E-2</v>
      </c>
      <c r="L6" s="22">
        <f>E6-D6</f>
        <v>993</v>
      </c>
      <c r="M6" s="23">
        <f>(E6-D6)/D6</f>
        <v>0.20048455481526348</v>
      </c>
      <c r="N6" s="25">
        <f>((E6-D6)/D6)/(2020-2010)</f>
        <v>2.0048455481526346E-2</v>
      </c>
    </row>
    <row r="7" spans="1:14" x14ac:dyDescent="0.25">
      <c r="A7" s="1" t="s">
        <v>12</v>
      </c>
      <c r="B7" s="14">
        <v>12563</v>
      </c>
      <c r="C7" s="14">
        <v>18274</v>
      </c>
      <c r="D7" s="14">
        <v>21203</v>
      </c>
      <c r="E7" s="15">
        <v>23322</v>
      </c>
      <c r="F7" s="16">
        <f t="shared" ref="F7:F18" si="0">E7-B7</f>
        <v>10759</v>
      </c>
      <c r="G7" s="17">
        <f t="shared" ref="G7:G19" si="1">(E7-B7)/B7</f>
        <v>0.85640372522486663</v>
      </c>
      <c r="H7" s="18">
        <f>((E7-B7)/B7)/(2020-1990)</f>
        <v>2.8546790840828888E-2</v>
      </c>
      <c r="I7" s="16">
        <f t="shared" ref="I7:I19" si="2">E7-C7</f>
        <v>5048</v>
      </c>
      <c r="J7" s="17">
        <f t="shared" ref="J7:J19" si="3">(E7-C7)/C7</f>
        <v>0.2762394659078472</v>
      </c>
      <c r="K7" s="18">
        <f>((E7-C7)/C7)/(2020-2000)</f>
        <v>1.381197329539236E-2</v>
      </c>
      <c r="L7" s="16">
        <f t="shared" ref="L7:L19" si="4">E7-D7</f>
        <v>2119</v>
      </c>
      <c r="M7" s="17">
        <f t="shared" ref="M7:M19" si="5">(E7-D7)/D7</f>
        <v>9.9938687921520539E-2</v>
      </c>
      <c r="N7" s="19">
        <f>((E7-D7)/D7)/(2020-2010)</f>
        <v>9.9938687921520535E-3</v>
      </c>
    </row>
    <row r="8" spans="1:14" x14ac:dyDescent="0.25">
      <c r="A8" s="1" t="s">
        <v>13</v>
      </c>
      <c r="B8" s="5">
        <v>3557</v>
      </c>
      <c r="C8" s="5">
        <v>3911</v>
      </c>
      <c r="D8" s="5">
        <v>3909</v>
      </c>
      <c r="E8" s="11">
        <v>4013</v>
      </c>
      <c r="F8" s="8">
        <f>E8-B8</f>
        <v>456</v>
      </c>
      <c r="G8" s="6">
        <f t="shared" si="1"/>
        <v>0.12819791959516447</v>
      </c>
      <c r="H8" s="13">
        <f t="shared" ref="H8:H19" si="6">((E8-B8)/B8)/(2020-1990)</f>
        <v>4.2732639865054826E-3</v>
      </c>
      <c r="I8" s="8">
        <f t="shared" si="2"/>
        <v>102</v>
      </c>
      <c r="J8" s="6">
        <f t="shared" si="3"/>
        <v>2.6080286371771927E-2</v>
      </c>
      <c r="K8" s="13">
        <f t="shared" ref="K8:K19" si="7">((E8-C8)/C8)/(2020-2000)</f>
        <v>1.3040143185885963E-3</v>
      </c>
      <c r="L8" s="8">
        <f t="shared" si="4"/>
        <v>104</v>
      </c>
      <c r="M8" s="6">
        <f t="shared" si="5"/>
        <v>2.6605269889997441E-2</v>
      </c>
      <c r="N8" s="7">
        <f t="shared" ref="N8:N19" si="8">((E8-D8)/D8)/(2020-2010)</f>
        <v>2.6605269889997439E-3</v>
      </c>
    </row>
    <row r="9" spans="1:14" x14ac:dyDescent="0.25">
      <c r="A9" s="1" t="s">
        <v>14</v>
      </c>
      <c r="B9" s="14">
        <v>2691</v>
      </c>
      <c r="C9" s="14">
        <v>3792</v>
      </c>
      <c r="D9" s="14">
        <v>4768</v>
      </c>
      <c r="E9" s="15">
        <v>5232</v>
      </c>
      <c r="F9" s="16">
        <f t="shared" si="0"/>
        <v>2541</v>
      </c>
      <c r="G9" s="17">
        <f t="shared" si="1"/>
        <v>0.94425863991081382</v>
      </c>
      <c r="H9" s="18">
        <f t="shared" si="6"/>
        <v>3.1475287997027125E-2</v>
      </c>
      <c r="I9" s="16">
        <f t="shared" si="2"/>
        <v>1440</v>
      </c>
      <c r="J9" s="17">
        <f t="shared" si="3"/>
        <v>0.379746835443038</v>
      </c>
      <c r="K9" s="18">
        <f t="shared" si="7"/>
        <v>1.8987341772151899E-2</v>
      </c>
      <c r="L9" s="16">
        <f t="shared" si="4"/>
        <v>464</v>
      </c>
      <c r="M9" s="17">
        <f t="shared" si="5"/>
        <v>9.7315436241610737E-2</v>
      </c>
      <c r="N9" s="19">
        <f t="shared" si="8"/>
        <v>9.731543624161074E-3</v>
      </c>
    </row>
    <row r="10" spans="1:14" x14ac:dyDescent="0.25">
      <c r="A10" s="1" t="s">
        <v>15</v>
      </c>
      <c r="B10" s="5">
        <v>3124</v>
      </c>
      <c r="C10" s="5">
        <v>3678</v>
      </c>
      <c r="D10" s="5">
        <v>4280</v>
      </c>
      <c r="E10" s="11">
        <v>4855</v>
      </c>
      <c r="F10" s="8">
        <f t="shared" si="0"/>
        <v>1731</v>
      </c>
      <c r="G10" s="6">
        <f t="shared" si="1"/>
        <v>0.55409731113956462</v>
      </c>
      <c r="H10" s="13">
        <f t="shared" si="6"/>
        <v>1.8469910371318822E-2</v>
      </c>
      <c r="I10" s="8">
        <f t="shared" si="2"/>
        <v>1177</v>
      </c>
      <c r="J10" s="6">
        <f t="shared" si="3"/>
        <v>0.32001087547580209</v>
      </c>
      <c r="K10" s="13">
        <f t="shared" si="7"/>
        <v>1.6000543773790104E-2</v>
      </c>
      <c r="L10" s="8">
        <f t="shared" si="4"/>
        <v>575</v>
      </c>
      <c r="M10" s="6">
        <f t="shared" si="5"/>
        <v>0.13434579439252337</v>
      </c>
      <c r="N10" s="7">
        <f t="shared" si="8"/>
        <v>1.3434579439252336E-2</v>
      </c>
    </row>
    <row r="11" spans="1:14" x14ac:dyDescent="0.25">
      <c r="A11" s="1" t="s">
        <v>16</v>
      </c>
      <c r="B11" s="14">
        <v>29603</v>
      </c>
      <c r="C11" s="14">
        <v>34021</v>
      </c>
      <c r="D11" s="14">
        <v>33109</v>
      </c>
      <c r="E11" s="15">
        <v>34317</v>
      </c>
      <c r="F11" s="16">
        <f t="shared" si="0"/>
        <v>4714</v>
      </c>
      <c r="G11" s="17">
        <f t="shared" si="1"/>
        <v>0.15924061750498261</v>
      </c>
      <c r="H11" s="18">
        <f t="shared" si="6"/>
        <v>5.3080205834994208E-3</v>
      </c>
      <c r="I11" s="16">
        <f t="shared" si="2"/>
        <v>296</v>
      </c>
      <c r="J11" s="17">
        <f t="shared" si="3"/>
        <v>8.7005085094500455E-3</v>
      </c>
      <c r="K11" s="18">
        <f t="shared" si="7"/>
        <v>4.350254254725023E-4</v>
      </c>
      <c r="L11" s="16">
        <f t="shared" si="4"/>
        <v>1208</v>
      </c>
      <c r="M11" s="17">
        <f t="shared" si="5"/>
        <v>3.6485547736265063E-2</v>
      </c>
      <c r="N11" s="19">
        <f t="shared" si="8"/>
        <v>3.6485547736265062E-3</v>
      </c>
    </row>
    <row r="12" spans="1:14" x14ac:dyDescent="0.25">
      <c r="A12" s="1" t="s">
        <v>17</v>
      </c>
      <c r="B12" s="5">
        <v>1217</v>
      </c>
      <c r="C12" s="5">
        <v>1480</v>
      </c>
      <c r="D12" s="5">
        <v>1562</v>
      </c>
      <c r="E12" s="11">
        <v>1610</v>
      </c>
      <c r="F12" s="8">
        <f t="shared" si="0"/>
        <v>393</v>
      </c>
      <c r="G12" s="6">
        <f t="shared" si="1"/>
        <v>0.32292522596548889</v>
      </c>
      <c r="H12" s="13">
        <f t="shared" si="6"/>
        <v>1.0764174198849629E-2</v>
      </c>
      <c r="I12" s="8">
        <f t="shared" si="2"/>
        <v>130</v>
      </c>
      <c r="J12" s="6">
        <f t="shared" si="3"/>
        <v>8.7837837837837843E-2</v>
      </c>
      <c r="K12" s="13">
        <f t="shared" si="7"/>
        <v>4.3918918918918921E-3</v>
      </c>
      <c r="L12" s="8">
        <f t="shared" si="4"/>
        <v>48</v>
      </c>
      <c r="M12" s="6">
        <f t="shared" si="5"/>
        <v>3.0729833546734954E-2</v>
      </c>
      <c r="N12" s="7">
        <f t="shared" si="8"/>
        <v>3.0729833546734955E-3</v>
      </c>
    </row>
    <row r="13" spans="1:14" x14ac:dyDescent="0.25">
      <c r="A13" s="1" t="s">
        <v>18</v>
      </c>
      <c r="B13" s="14">
        <v>14621</v>
      </c>
      <c r="C13" s="14">
        <v>16929</v>
      </c>
      <c r="D13" s="14">
        <v>17651</v>
      </c>
      <c r="E13" s="15">
        <v>18577</v>
      </c>
      <c r="F13" s="16">
        <f t="shared" si="0"/>
        <v>3956</v>
      </c>
      <c r="G13" s="17">
        <f t="shared" si="1"/>
        <v>0.27056972847274469</v>
      </c>
      <c r="H13" s="18">
        <f t="shared" si="6"/>
        <v>9.0189909490914887E-3</v>
      </c>
      <c r="I13" s="16">
        <f t="shared" si="2"/>
        <v>1648</v>
      </c>
      <c r="J13" s="17">
        <f t="shared" si="3"/>
        <v>9.7347746470553484E-2</v>
      </c>
      <c r="K13" s="18">
        <f t="shared" si="7"/>
        <v>4.8673873235276742E-3</v>
      </c>
      <c r="L13" s="16">
        <f t="shared" si="4"/>
        <v>926</v>
      </c>
      <c r="M13" s="17">
        <f t="shared" si="5"/>
        <v>5.2461616905557756E-2</v>
      </c>
      <c r="N13" s="19">
        <f t="shared" si="8"/>
        <v>5.2461616905557758E-3</v>
      </c>
    </row>
    <row r="14" spans="1:14" x14ac:dyDescent="0.25">
      <c r="A14" s="1" t="s">
        <v>19</v>
      </c>
      <c r="B14" s="5">
        <v>8767</v>
      </c>
      <c r="C14" s="5">
        <v>11721</v>
      </c>
      <c r="D14" s="5">
        <v>13451</v>
      </c>
      <c r="E14" s="11">
        <v>14871</v>
      </c>
      <c r="F14" s="8">
        <f t="shared" si="0"/>
        <v>6104</v>
      </c>
      <c r="G14" s="6">
        <f t="shared" si="1"/>
        <v>0.69624729097752935</v>
      </c>
      <c r="H14" s="13">
        <f t="shared" si="6"/>
        <v>2.320824303258431E-2</v>
      </c>
      <c r="I14" s="8">
        <f t="shared" si="2"/>
        <v>3150</v>
      </c>
      <c r="J14" s="6">
        <f t="shared" si="3"/>
        <v>0.26874840030714103</v>
      </c>
      <c r="K14" s="13">
        <f t="shared" si="7"/>
        <v>1.3437420015357051E-2</v>
      </c>
      <c r="L14" s="8">
        <f t="shared" si="4"/>
        <v>1420</v>
      </c>
      <c r="M14" s="6">
        <f t="shared" si="5"/>
        <v>0.10556835922979704</v>
      </c>
      <c r="N14" s="7">
        <f t="shared" si="8"/>
        <v>1.0556835922979704E-2</v>
      </c>
    </row>
    <row r="15" spans="1:14" x14ac:dyDescent="0.25">
      <c r="A15" s="1" t="s">
        <v>20</v>
      </c>
      <c r="B15" s="14">
        <v>19781</v>
      </c>
      <c r="C15" s="14">
        <v>23236</v>
      </c>
      <c r="D15" s="14">
        <v>24129</v>
      </c>
      <c r="E15" s="15">
        <v>25826</v>
      </c>
      <c r="F15" s="16">
        <f t="shared" si="0"/>
        <v>6045</v>
      </c>
      <c r="G15" s="17">
        <f t="shared" si="1"/>
        <v>0.30559627925787369</v>
      </c>
      <c r="H15" s="18">
        <f t="shared" si="6"/>
        <v>1.0186542641929123E-2</v>
      </c>
      <c r="I15" s="16">
        <f t="shared" si="2"/>
        <v>2590</v>
      </c>
      <c r="J15" s="17">
        <f t="shared" si="3"/>
        <v>0.11146496815286625</v>
      </c>
      <c r="K15" s="18">
        <f t="shared" si="7"/>
        <v>5.5732484076433126E-3</v>
      </c>
      <c r="L15" s="16">
        <f t="shared" si="4"/>
        <v>1697</v>
      </c>
      <c r="M15" s="17">
        <f t="shared" si="5"/>
        <v>7.0330307928219149E-2</v>
      </c>
      <c r="N15" s="19">
        <f t="shared" si="8"/>
        <v>7.0330307928219149E-3</v>
      </c>
    </row>
    <row r="16" spans="1:14" x14ac:dyDescent="0.25">
      <c r="A16" s="1" t="s">
        <v>21</v>
      </c>
      <c r="B16" s="5">
        <v>99567</v>
      </c>
      <c r="C16" s="5">
        <v>107006</v>
      </c>
      <c r="D16" s="5">
        <v>109565</v>
      </c>
      <c r="E16" s="11">
        <v>115644</v>
      </c>
      <c r="F16" s="8">
        <f t="shared" si="0"/>
        <v>16077</v>
      </c>
      <c r="G16" s="6">
        <f t="shared" si="1"/>
        <v>0.16146916146916146</v>
      </c>
      <c r="H16" s="13">
        <f t="shared" si="6"/>
        <v>5.3823053823053822E-3</v>
      </c>
      <c r="I16" s="8">
        <f t="shared" si="2"/>
        <v>8638</v>
      </c>
      <c r="J16" s="6">
        <f t="shared" si="3"/>
        <v>8.0724445358204208E-2</v>
      </c>
      <c r="K16" s="13">
        <f t="shared" si="7"/>
        <v>4.0362222679102104E-3</v>
      </c>
      <c r="L16" s="8">
        <f t="shared" si="4"/>
        <v>6079</v>
      </c>
      <c r="M16" s="6">
        <f t="shared" si="5"/>
        <v>5.5483046593346415E-2</v>
      </c>
      <c r="N16" s="7">
        <f t="shared" si="8"/>
        <v>5.5483046593346411E-3</v>
      </c>
    </row>
    <row r="17" spans="1:14" x14ac:dyDescent="0.25">
      <c r="A17" s="1" t="s">
        <v>22</v>
      </c>
      <c r="B17" s="14">
        <v>3214</v>
      </c>
      <c r="C17" s="14">
        <v>4138</v>
      </c>
      <c r="D17" s="14">
        <v>5321</v>
      </c>
      <c r="E17" s="15">
        <v>6108</v>
      </c>
      <c r="F17" s="16">
        <f t="shared" si="0"/>
        <v>2894</v>
      </c>
      <c r="G17" s="17">
        <f t="shared" si="1"/>
        <v>0.90043559427504671</v>
      </c>
      <c r="H17" s="18">
        <f t="shared" si="6"/>
        <v>3.0014519809168225E-2</v>
      </c>
      <c r="I17" s="16">
        <f t="shared" si="2"/>
        <v>1970</v>
      </c>
      <c r="J17" s="17">
        <f t="shared" si="3"/>
        <v>0.47607539874335425</v>
      </c>
      <c r="K17" s="18">
        <f t="shared" si="7"/>
        <v>2.3803769937167714E-2</v>
      </c>
      <c r="L17" s="16">
        <f t="shared" si="4"/>
        <v>787</v>
      </c>
      <c r="M17" s="17">
        <f t="shared" si="5"/>
        <v>0.1479045292238301</v>
      </c>
      <c r="N17" s="19">
        <f t="shared" si="8"/>
        <v>1.4790452922383009E-2</v>
      </c>
    </row>
    <row r="18" spans="1:14" ht="15.75" thickBot="1" x14ac:dyDescent="0.3">
      <c r="A18" s="26" t="s">
        <v>23</v>
      </c>
      <c r="B18" s="43">
        <v>6193</v>
      </c>
      <c r="C18" s="43">
        <v>7776</v>
      </c>
      <c r="D18" s="43">
        <v>8785</v>
      </c>
      <c r="E18" s="44">
        <v>9092</v>
      </c>
      <c r="F18" s="45">
        <f t="shared" si="0"/>
        <v>2899</v>
      </c>
      <c r="G18" s="46">
        <f t="shared" si="1"/>
        <v>0.46810915549814308</v>
      </c>
      <c r="H18" s="47">
        <f t="shared" si="6"/>
        <v>1.5603638516604769E-2</v>
      </c>
      <c r="I18" s="45">
        <f t="shared" si="2"/>
        <v>1316</v>
      </c>
      <c r="J18" s="46">
        <f t="shared" si="3"/>
        <v>0.16923868312757201</v>
      </c>
      <c r="K18" s="47">
        <f t="shared" si="7"/>
        <v>8.4619341563786001E-3</v>
      </c>
      <c r="L18" s="45">
        <f t="shared" si="4"/>
        <v>307</v>
      </c>
      <c r="M18" s="46">
        <f t="shared" si="5"/>
        <v>3.4945930563460445E-2</v>
      </c>
      <c r="N18" s="48">
        <f t="shared" si="8"/>
        <v>3.4945930563460444E-3</v>
      </c>
    </row>
    <row r="19" spans="1:14" x14ac:dyDescent="0.25">
      <c r="A19" s="1" t="s">
        <v>24</v>
      </c>
      <c r="B19" s="20">
        <f>SUM(B6:B18)</f>
        <v>208983</v>
      </c>
      <c r="C19" s="20">
        <f>SUM(C6:C18)</f>
        <v>240644</v>
      </c>
      <c r="D19" s="20">
        <f>SUM(D6:D18)</f>
        <v>252686</v>
      </c>
      <c r="E19" s="21">
        <f>SUM(E6:E18)</f>
        <v>269413</v>
      </c>
      <c r="F19" s="22">
        <f>E19-B19</f>
        <v>60430</v>
      </c>
      <c r="G19" s="23">
        <f t="shared" si="1"/>
        <v>0.28916227635740704</v>
      </c>
      <c r="H19" s="24">
        <f t="shared" si="6"/>
        <v>9.6387425452469019E-3</v>
      </c>
      <c r="I19" s="22">
        <f t="shared" si="2"/>
        <v>28769</v>
      </c>
      <c r="J19" s="23">
        <f t="shared" si="3"/>
        <v>0.11955004072405712</v>
      </c>
      <c r="K19" s="24">
        <f t="shared" si="7"/>
        <v>5.9775020362028558E-3</v>
      </c>
      <c r="L19" s="22">
        <f t="shared" si="4"/>
        <v>16727</v>
      </c>
      <c r="M19" s="23">
        <f t="shared" si="5"/>
        <v>6.6196781776592287E-2</v>
      </c>
      <c r="N19" s="25">
        <f t="shared" si="8"/>
        <v>6.6196781776592288E-3</v>
      </c>
    </row>
    <row r="22" spans="1:14" x14ac:dyDescent="0.25">
      <c r="A22" t="s">
        <v>1</v>
      </c>
      <c r="B22" t="s">
        <v>25</v>
      </c>
    </row>
  </sheetData>
  <sortState xmlns:xlrd2="http://schemas.microsoft.com/office/spreadsheetml/2017/richdata2" ref="A6:B18">
    <sortCondition ref="A6:A18"/>
  </sortState>
  <mergeCells count="3">
    <mergeCell ref="F3:H3"/>
    <mergeCell ref="L3:N3"/>
    <mergeCell ref="I3:K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DC85-C941-4E77-B807-2E56EA1E66F1}">
  <dimension ref="A1:I23"/>
  <sheetViews>
    <sheetView workbookViewId="0">
      <selection activeCell="B19" sqref="B19"/>
    </sheetView>
  </sheetViews>
  <sheetFormatPr defaultRowHeight="15" x14ac:dyDescent="0.25"/>
  <cols>
    <col min="1" max="1" width="23.7109375" bestFit="1" customWidth="1"/>
    <col min="2" max="2" width="12.28515625" customWidth="1"/>
    <col min="3" max="3" width="10.7109375" customWidth="1"/>
    <col min="6" max="6" width="16" bestFit="1" customWidth="1"/>
    <col min="7" max="7" width="13.28515625" customWidth="1"/>
    <col min="8" max="8" width="11" customWidth="1"/>
    <col min="9" max="9" width="14" customWidth="1"/>
  </cols>
  <sheetData>
    <row r="1" spans="1:9" x14ac:dyDescent="0.25">
      <c r="A1" s="142" t="s">
        <v>147</v>
      </c>
    </row>
    <row r="3" spans="1:9" x14ac:dyDescent="0.25">
      <c r="A3" s="10"/>
      <c r="B3" s="108"/>
      <c r="C3" s="154" t="s">
        <v>148</v>
      </c>
      <c r="D3" s="154"/>
      <c r="E3" s="154"/>
      <c r="F3" s="154"/>
      <c r="G3" s="155"/>
      <c r="H3" t="s">
        <v>149</v>
      </c>
    </row>
    <row r="4" spans="1:9" ht="47.25" customHeight="1" x14ac:dyDescent="0.25">
      <c r="A4" s="10"/>
      <c r="B4" s="90" t="s">
        <v>150</v>
      </c>
      <c r="C4" s="3" t="s">
        <v>150</v>
      </c>
      <c r="D4" s="3" t="s">
        <v>151</v>
      </c>
      <c r="E4" s="3" t="s">
        <v>152</v>
      </c>
      <c r="F4" s="3" t="s">
        <v>153</v>
      </c>
      <c r="G4" s="12" t="s">
        <v>154</v>
      </c>
      <c r="H4" s="3" t="s">
        <v>150</v>
      </c>
      <c r="I4" s="3" t="s">
        <v>154</v>
      </c>
    </row>
    <row r="5" spans="1:9" ht="15.75" thickBot="1" x14ac:dyDescent="0.3">
      <c r="A5" s="116" t="s">
        <v>10</v>
      </c>
      <c r="B5" s="117">
        <v>154032</v>
      </c>
      <c r="C5" s="118">
        <v>155024</v>
      </c>
      <c r="D5" s="119">
        <v>482900</v>
      </c>
      <c r="E5" s="120">
        <v>19.13</v>
      </c>
      <c r="F5" s="48">
        <v>5.9973752207333531E-2</v>
      </c>
      <c r="G5" s="121">
        <v>2370</v>
      </c>
      <c r="H5" s="71" t="s">
        <v>155</v>
      </c>
      <c r="I5" s="119">
        <v>2645</v>
      </c>
    </row>
    <row r="6" spans="1:9" x14ac:dyDescent="0.25">
      <c r="A6" s="124" t="s">
        <v>11</v>
      </c>
      <c r="B6" s="125">
        <v>110163</v>
      </c>
      <c r="C6" s="126">
        <v>114388</v>
      </c>
      <c r="D6" s="127">
        <v>373900</v>
      </c>
      <c r="E6" s="128">
        <v>18.48</v>
      </c>
      <c r="F6" s="54">
        <v>6.2722257019144356E-2</v>
      </c>
      <c r="G6" s="129">
        <v>2170</v>
      </c>
      <c r="H6" s="126">
        <v>85096</v>
      </c>
      <c r="I6" s="127">
        <v>1875</v>
      </c>
    </row>
    <row r="7" spans="1:9" x14ac:dyDescent="0.25">
      <c r="A7" s="107" t="s">
        <v>12</v>
      </c>
      <c r="B7" s="109">
        <v>135374</v>
      </c>
      <c r="C7" s="106">
        <v>149315</v>
      </c>
      <c r="D7" s="104">
        <v>437300</v>
      </c>
      <c r="E7" s="105">
        <v>20.02</v>
      </c>
      <c r="F7" s="7">
        <v>6.4670808279285535E-2</v>
      </c>
      <c r="G7" s="110">
        <v>2198</v>
      </c>
      <c r="H7" s="106">
        <v>67911</v>
      </c>
      <c r="I7" s="104">
        <v>1705</v>
      </c>
    </row>
    <row r="8" spans="1:9" x14ac:dyDescent="0.25">
      <c r="A8" s="130" t="s">
        <v>13</v>
      </c>
      <c r="B8" s="131">
        <v>99167</v>
      </c>
      <c r="C8" s="132">
        <v>100786</v>
      </c>
      <c r="D8" s="133">
        <v>285400</v>
      </c>
      <c r="E8" s="134">
        <v>20.04</v>
      </c>
      <c r="F8" s="19">
        <v>5.7674589329111493E-2</v>
      </c>
      <c r="G8" s="135">
        <v>1685</v>
      </c>
      <c r="H8" s="82" t="s">
        <v>155</v>
      </c>
      <c r="I8" s="133">
        <v>1695</v>
      </c>
    </row>
    <row r="9" spans="1:9" x14ac:dyDescent="0.25">
      <c r="A9" s="107" t="s">
        <v>14</v>
      </c>
      <c r="B9" s="109">
        <v>133214</v>
      </c>
      <c r="C9" s="106">
        <v>133839</v>
      </c>
      <c r="D9" s="104">
        <v>359100</v>
      </c>
      <c r="E9" s="105">
        <v>20.53</v>
      </c>
      <c r="F9" s="7">
        <v>5.5341953548425853E-2</v>
      </c>
      <c r="G9" s="110">
        <v>2113</v>
      </c>
      <c r="H9" s="72" t="s">
        <v>155</v>
      </c>
      <c r="I9" s="62" t="s">
        <v>155</v>
      </c>
    </row>
    <row r="10" spans="1:9" x14ac:dyDescent="0.25">
      <c r="A10" s="130" t="s">
        <v>15</v>
      </c>
      <c r="B10" s="131">
        <v>111003</v>
      </c>
      <c r="C10" s="132">
        <v>121486</v>
      </c>
      <c r="D10" s="133">
        <v>320700</v>
      </c>
      <c r="E10" s="134">
        <v>19.670000000000002</v>
      </c>
      <c r="F10" s="19">
        <v>5.6828815437420611E-2</v>
      </c>
      <c r="G10" s="135">
        <v>1695</v>
      </c>
      <c r="H10" s="82" t="s">
        <v>155</v>
      </c>
      <c r="I10" s="133">
        <v>1428</v>
      </c>
    </row>
    <row r="11" spans="1:9" x14ac:dyDescent="0.25">
      <c r="A11" s="107" t="s">
        <v>16</v>
      </c>
      <c r="B11" s="109">
        <v>78943</v>
      </c>
      <c r="C11" s="106">
        <v>105536</v>
      </c>
      <c r="D11" s="104">
        <v>264700</v>
      </c>
      <c r="E11" s="105">
        <v>24.34</v>
      </c>
      <c r="F11" s="7">
        <v>8.1613290602079974E-2</v>
      </c>
      <c r="G11" s="110">
        <v>1819</v>
      </c>
      <c r="H11" s="106">
        <v>53343</v>
      </c>
      <c r="I11" s="104">
        <v>1199</v>
      </c>
    </row>
    <row r="12" spans="1:9" x14ac:dyDescent="0.25">
      <c r="A12" s="130" t="s">
        <v>17</v>
      </c>
      <c r="B12" s="131">
        <v>103750</v>
      </c>
      <c r="C12" s="132">
        <v>104063</v>
      </c>
      <c r="D12" s="133">
        <v>304300</v>
      </c>
      <c r="E12" s="134">
        <v>25.86</v>
      </c>
      <c r="F12" s="19">
        <v>7.5847691566265057E-2</v>
      </c>
      <c r="G12" s="135">
        <v>1435</v>
      </c>
      <c r="H12" s="132">
        <v>103281</v>
      </c>
      <c r="I12" s="133">
        <v>1327</v>
      </c>
    </row>
    <row r="13" spans="1:9" x14ac:dyDescent="0.25">
      <c r="A13" s="107" t="s">
        <v>18</v>
      </c>
      <c r="B13" s="109">
        <v>93017</v>
      </c>
      <c r="C13" s="106">
        <v>102804</v>
      </c>
      <c r="D13" s="104">
        <v>267800</v>
      </c>
      <c r="E13" s="105">
        <v>24.82</v>
      </c>
      <c r="F13" s="7">
        <v>7.1457862541255898E-2</v>
      </c>
      <c r="G13" s="110">
        <v>1629</v>
      </c>
      <c r="H13" s="106">
        <v>41600</v>
      </c>
      <c r="I13" s="104">
        <v>1148</v>
      </c>
    </row>
    <row r="14" spans="1:9" x14ac:dyDescent="0.25">
      <c r="A14" s="130" t="s">
        <v>19</v>
      </c>
      <c r="B14" s="131">
        <v>81937</v>
      </c>
      <c r="C14" s="132">
        <v>98404</v>
      </c>
      <c r="D14" s="133">
        <v>274000</v>
      </c>
      <c r="E14" s="134">
        <v>22.51</v>
      </c>
      <c r="F14" s="19">
        <v>7.5274174060558724E-2</v>
      </c>
      <c r="G14" s="135">
        <v>1548</v>
      </c>
      <c r="H14" s="132">
        <v>53583</v>
      </c>
      <c r="I14" s="133">
        <v>1434</v>
      </c>
    </row>
    <row r="15" spans="1:9" x14ac:dyDescent="0.25">
      <c r="A15" s="107" t="s">
        <v>20</v>
      </c>
      <c r="B15" s="109">
        <v>110810</v>
      </c>
      <c r="C15" s="106">
        <v>121652</v>
      </c>
      <c r="D15" s="104">
        <v>344700</v>
      </c>
      <c r="E15" s="105">
        <v>20.11</v>
      </c>
      <c r="F15" s="7">
        <v>6.2556781878891798E-2</v>
      </c>
      <c r="G15" s="110">
        <v>1813</v>
      </c>
      <c r="H15" s="106">
        <v>58421</v>
      </c>
      <c r="I15" s="104">
        <v>1397</v>
      </c>
    </row>
    <row r="16" spans="1:9" x14ac:dyDescent="0.25">
      <c r="A16" s="130" t="s">
        <v>21</v>
      </c>
      <c r="B16" s="131">
        <v>62087</v>
      </c>
      <c r="C16" s="132">
        <v>87877</v>
      </c>
      <c r="D16" s="133">
        <v>241600</v>
      </c>
      <c r="E16" s="134">
        <v>24.66</v>
      </c>
      <c r="F16" s="19">
        <v>9.5959798347480141E-2</v>
      </c>
      <c r="G16" s="135">
        <v>1517</v>
      </c>
      <c r="H16" s="132">
        <v>45348</v>
      </c>
      <c r="I16" s="133">
        <v>1160</v>
      </c>
    </row>
    <row r="17" spans="1:9" x14ac:dyDescent="0.25">
      <c r="A17" s="107" t="s">
        <v>22</v>
      </c>
      <c r="B17" s="109">
        <v>132386</v>
      </c>
      <c r="C17" s="106">
        <v>135862</v>
      </c>
      <c r="D17" s="104">
        <v>322600</v>
      </c>
      <c r="E17" s="105">
        <v>24.09</v>
      </c>
      <c r="F17" s="7">
        <v>5.870283866874141E-2</v>
      </c>
      <c r="G17" s="110">
        <v>2342</v>
      </c>
      <c r="H17" s="106">
        <v>75765</v>
      </c>
      <c r="I17" s="104">
        <v>1085</v>
      </c>
    </row>
    <row r="18" spans="1:9" ht="15.75" thickBot="1" x14ac:dyDescent="0.3">
      <c r="A18" s="136" t="s">
        <v>23</v>
      </c>
      <c r="B18" s="137">
        <v>95775</v>
      </c>
      <c r="C18" s="138">
        <v>98211</v>
      </c>
      <c r="D18" s="139">
        <v>250600</v>
      </c>
      <c r="E18" s="140">
        <v>23.95</v>
      </c>
      <c r="F18" s="32">
        <v>6.2666353432524149E-2</v>
      </c>
      <c r="G18" s="141">
        <v>1511</v>
      </c>
      <c r="H18" s="138">
        <v>70294</v>
      </c>
      <c r="I18" s="139">
        <v>1441</v>
      </c>
    </row>
    <row r="19" spans="1:9" x14ac:dyDescent="0.25">
      <c r="A19" s="122" t="s">
        <v>156</v>
      </c>
      <c r="B19" s="111">
        <f>MEDIAN(B5:B18)</f>
        <v>106956.5</v>
      </c>
      <c r="C19" s="112">
        <f t="shared" ref="C19:I19" si="0">MEDIAN(C5:C18)</f>
        <v>109962</v>
      </c>
      <c r="D19" s="113">
        <f t="shared" si="0"/>
        <v>312500</v>
      </c>
      <c r="E19" s="114">
        <f t="shared" si="0"/>
        <v>21.520000000000003</v>
      </c>
      <c r="F19" s="25">
        <f>MEDIAN(F5:F18)</f>
        <v>6.2694305225834246E-2</v>
      </c>
      <c r="G19" s="115">
        <f t="shared" si="0"/>
        <v>1754</v>
      </c>
      <c r="H19" s="112">
        <f t="shared" si="0"/>
        <v>63166</v>
      </c>
      <c r="I19" s="113">
        <f t="shared" si="0"/>
        <v>1428</v>
      </c>
    </row>
    <row r="21" spans="1:9" x14ac:dyDescent="0.25">
      <c r="A21" t="s">
        <v>1</v>
      </c>
      <c r="B21" t="s">
        <v>157</v>
      </c>
    </row>
    <row r="23" spans="1:9" x14ac:dyDescent="0.25">
      <c r="H23" s="1"/>
      <c r="I23" s="1"/>
    </row>
  </sheetData>
  <sortState xmlns:xlrd2="http://schemas.microsoft.com/office/spreadsheetml/2017/richdata2" ref="M28:N40">
    <sortCondition ref="M28:M40"/>
  </sortState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1687-6BB5-43C2-84DB-95D174667ED2}">
  <dimension ref="A1:M8"/>
  <sheetViews>
    <sheetView workbookViewId="0">
      <selection activeCell="B8" sqref="B8"/>
    </sheetView>
  </sheetViews>
  <sheetFormatPr defaultRowHeight="15" x14ac:dyDescent="0.25"/>
  <sheetData>
    <row r="1" spans="1:13" x14ac:dyDescent="0.25">
      <c r="A1" t="s">
        <v>26</v>
      </c>
    </row>
    <row r="3" spans="1:13" x14ac:dyDescent="0.25">
      <c r="G3" s="9"/>
      <c r="H3" s="154" t="s">
        <v>27</v>
      </c>
      <c r="I3" s="154"/>
      <c r="J3" s="154"/>
      <c r="K3" s="154"/>
      <c r="L3" s="154"/>
      <c r="M3" s="154"/>
    </row>
    <row r="4" spans="1:13" x14ac:dyDescent="0.25">
      <c r="A4" s="1">
        <v>1990</v>
      </c>
      <c r="B4" s="1">
        <v>1995</v>
      </c>
      <c r="C4" s="1">
        <v>2000</v>
      </c>
      <c r="D4" s="1">
        <v>2005</v>
      </c>
      <c r="E4" s="1">
        <v>2010</v>
      </c>
      <c r="F4" s="1">
        <v>2015</v>
      </c>
      <c r="G4" s="10">
        <v>2020</v>
      </c>
      <c r="H4" s="1">
        <v>2025</v>
      </c>
      <c r="I4" s="1">
        <v>2030</v>
      </c>
      <c r="J4" s="1">
        <v>2035</v>
      </c>
      <c r="K4" s="1">
        <v>2040</v>
      </c>
      <c r="L4" s="1">
        <v>2045</v>
      </c>
      <c r="M4" s="1">
        <v>2050</v>
      </c>
    </row>
    <row r="5" spans="1:13" x14ac:dyDescent="0.25">
      <c r="A5" s="5">
        <v>9000</v>
      </c>
      <c r="B5" s="5">
        <f>((C5-A5)/2)+A5</f>
        <v>9854.5</v>
      </c>
      <c r="C5" s="5">
        <v>10709</v>
      </c>
      <c r="D5" s="5">
        <f>((E5-C5)/2)+C5</f>
        <v>12150.5</v>
      </c>
      <c r="E5" s="5">
        <v>13592</v>
      </c>
      <c r="F5" s="5">
        <f>((G5-E5)/2)+E5</f>
        <v>14704.5</v>
      </c>
      <c r="G5" s="11">
        <v>15817</v>
      </c>
      <c r="H5" s="8">
        <v>16425.068309482584</v>
      </c>
      <c r="I5" s="5">
        <v>16953.874620085557</v>
      </c>
      <c r="J5" s="5">
        <v>17325.517264717866</v>
      </c>
      <c r="K5" s="5">
        <v>17466.810393155429</v>
      </c>
      <c r="L5" s="5">
        <v>17455.746361275207</v>
      </c>
      <c r="M5" s="5">
        <v>17354.446987421063</v>
      </c>
    </row>
    <row r="6" spans="1:13" x14ac:dyDescent="0.25">
      <c r="A6" s="2"/>
      <c r="B6" s="145">
        <f>((B5-A5)/A5)</f>
        <v>9.4944444444444442E-2</v>
      </c>
      <c r="C6" s="145">
        <f t="shared" ref="C6:M6" si="0">((C5-B5)/B5)</f>
        <v>8.6711654574052457E-2</v>
      </c>
      <c r="D6" s="145">
        <f t="shared" si="0"/>
        <v>0.13460640582687458</v>
      </c>
      <c r="E6" s="145">
        <f t="shared" si="0"/>
        <v>0.11863709312373977</v>
      </c>
      <c r="F6" s="145">
        <f t="shared" si="0"/>
        <v>8.1849617422012952E-2</v>
      </c>
      <c r="G6" s="147">
        <f t="shared" si="0"/>
        <v>7.5657111768506244E-2</v>
      </c>
      <c r="H6" s="145">
        <f t="shared" si="0"/>
        <v>3.8443972275563225E-2</v>
      </c>
      <c r="I6" s="145">
        <f t="shared" si="0"/>
        <v>3.2195075273914117E-2</v>
      </c>
      <c r="J6" s="145">
        <f t="shared" si="0"/>
        <v>2.1920808839297284E-2</v>
      </c>
      <c r="K6" s="145">
        <f t="shared" si="0"/>
        <v>8.1552040426115125E-3</v>
      </c>
      <c r="L6" s="145">
        <f t="shared" si="0"/>
        <v>-6.3343172744104214E-4</v>
      </c>
      <c r="M6" s="145">
        <f t="shared" si="0"/>
        <v>-5.8032106881933526E-3</v>
      </c>
    </row>
    <row r="7" spans="1:13" x14ac:dyDescent="0.25">
      <c r="B7" s="146">
        <f>B5-A5</f>
        <v>854.5</v>
      </c>
      <c r="C7" s="146">
        <f t="shared" ref="C7:M7" si="1">C5-B5</f>
        <v>854.5</v>
      </c>
      <c r="D7" s="146">
        <f t="shared" si="1"/>
        <v>1441.5</v>
      </c>
      <c r="E7" s="146">
        <f t="shared" si="1"/>
        <v>1441.5</v>
      </c>
      <c r="F7" s="146">
        <f t="shared" si="1"/>
        <v>1112.5</v>
      </c>
      <c r="G7" s="148">
        <f t="shared" si="1"/>
        <v>1112.5</v>
      </c>
      <c r="H7" s="146">
        <f t="shared" si="1"/>
        <v>608.06830948258357</v>
      </c>
      <c r="I7" s="146">
        <f t="shared" si="1"/>
        <v>528.8063106029731</v>
      </c>
      <c r="J7" s="146">
        <f t="shared" si="1"/>
        <v>371.64264463230938</v>
      </c>
      <c r="K7" s="146">
        <f t="shared" si="1"/>
        <v>141.2931284375627</v>
      </c>
      <c r="L7" s="146">
        <f t="shared" si="1"/>
        <v>-11.064031880221592</v>
      </c>
      <c r="M7" s="146">
        <f t="shared" si="1"/>
        <v>-101.29937385414451</v>
      </c>
    </row>
    <row r="8" spans="1:13" x14ac:dyDescent="0.25">
      <c r="A8" t="s">
        <v>1</v>
      </c>
      <c r="B8" t="s">
        <v>28</v>
      </c>
    </row>
  </sheetData>
  <mergeCells count="1">
    <mergeCell ref="H3:M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2D5E-0DFA-46E5-B051-9204D0B837F8}">
  <dimension ref="A1:R6"/>
  <sheetViews>
    <sheetView workbookViewId="0">
      <selection activeCell="B6" sqref="B6"/>
    </sheetView>
  </sheetViews>
  <sheetFormatPr defaultRowHeight="15" x14ac:dyDescent="0.25"/>
  <sheetData>
    <row r="1" spans="1:18" x14ac:dyDescent="0.25">
      <c r="A1" t="s">
        <v>29</v>
      </c>
    </row>
    <row r="3" spans="1:18" ht="30" x14ac:dyDescent="0.25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 t="s">
        <v>38</v>
      </c>
      <c r="J3" s="3" t="s">
        <v>39</v>
      </c>
      <c r="K3" s="3" t="s">
        <v>40</v>
      </c>
      <c r="L3" s="3" t="s">
        <v>41</v>
      </c>
      <c r="M3" s="3" t="s">
        <v>42</v>
      </c>
      <c r="N3" s="3" t="s">
        <v>43</v>
      </c>
      <c r="O3" s="3" t="s">
        <v>44</v>
      </c>
      <c r="P3" s="3" t="s">
        <v>45</v>
      </c>
      <c r="Q3" s="3" t="s">
        <v>46</v>
      </c>
      <c r="R3" s="3" t="s">
        <v>47</v>
      </c>
    </row>
    <row r="4" spans="1:18" x14ac:dyDescent="0.25">
      <c r="A4" s="149">
        <v>5.7778685177623502E-2</v>
      </c>
      <c r="B4" s="149">
        <v>7.6697971961344771E-2</v>
      </c>
      <c r="C4" s="7">
        <v>9.051313461276711E-2</v>
      </c>
      <c r="D4" s="7">
        <v>5.2878726010616578E-2</v>
      </c>
      <c r="E4" s="149">
        <v>4.1105213012113791E-2</v>
      </c>
      <c r="F4" s="149">
        <v>2.3274806043282973E-2</v>
      </c>
      <c r="G4" s="149">
        <v>3.7906628555873144E-2</v>
      </c>
      <c r="H4" s="150">
        <v>6.9960528106710218E-2</v>
      </c>
      <c r="I4" s="149">
        <v>8.5204845515176264E-2</v>
      </c>
      <c r="J4" s="149">
        <v>8.1393766163059753E-2</v>
      </c>
      <c r="K4" s="149">
        <v>9.8951953178167962E-2</v>
      </c>
      <c r="L4" s="149">
        <v>7.6561861984483462E-2</v>
      </c>
      <c r="M4" s="149">
        <v>4.7910711855178985E-2</v>
      </c>
      <c r="N4" s="149">
        <v>4.6753777051857903E-2</v>
      </c>
      <c r="O4" s="149">
        <v>3.076085477065469E-2</v>
      </c>
      <c r="P4" s="149">
        <v>4.0356608139376617E-2</v>
      </c>
      <c r="Q4" s="149">
        <v>2.4567850823465361E-2</v>
      </c>
      <c r="R4" s="149">
        <v>1.7422077038246903E-2</v>
      </c>
    </row>
    <row r="5" spans="1:18" x14ac:dyDescent="0.25">
      <c r="A5" s="156">
        <f>SUM(A4:B4)</f>
        <v>0.13447665713896828</v>
      </c>
      <c r="B5" s="157"/>
      <c r="C5" s="159">
        <f t="shared" ref="C5" si="0">SUM(C4:D4)</f>
        <v>0.14339186062338369</v>
      </c>
      <c r="D5" s="160"/>
      <c r="E5" s="156">
        <f t="shared" ref="E5" si="1">SUM(E4:F4)</f>
        <v>6.4380019055396767E-2</v>
      </c>
      <c r="F5" s="157"/>
      <c r="G5" s="156">
        <f t="shared" ref="G5" si="2">SUM(G4:H4)</f>
        <v>0.10786715666258337</v>
      </c>
      <c r="H5" s="157"/>
      <c r="I5" s="156">
        <f t="shared" ref="I5" si="3">SUM(I4:J4)</f>
        <v>0.16659861167823603</v>
      </c>
      <c r="J5" s="157"/>
      <c r="K5" s="156">
        <f t="shared" ref="K5" si="4">SUM(K4:L4)</f>
        <v>0.17551381516265141</v>
      </c>
      <c r="L5" s="161"/>
      <c r="M5" s="156">
        <f t="shared" ref="M5" si="5">SUM(M4:N4)</f>
        <v>9.4664488907036881E-2</v>
      </c>
      <c r="N5" s="157"/>
      <c r="O5" s="158">
        <f t="shared" ref="O5" si="6">SUM(O4:P4)</f>
        <v>7.1117462910031307E-2</v>
      </c>
      <c r="P5" s="157"/>
      <c r="Q5" s="156">
        <f t="shared" ref="Q5" si="7">SUM(Q4:R4)</f>
        <v>4.1989927861712267E-2</v>
      </c>
      <c r="R5" s="157"/>
    </row>
    <row r="6" spans="1:18" x14ac:dyDescent="0.25">
      <c r="A6" t="s">
        <v>1</v>
      </c>
      <c r="B6" t="s">
        <v>48</v>
      </c>
    </row>
  </sheetData>
  <mergeCells count="9">
    <mergeCell ref="M5:N5"/>
    <mergeCell ref="O5:P5"/>
    <mergeCell ref="Q5:R5"/>
    <mergeCell ref="A5:B5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9E849-213D-4AB1-9881-F59DFFEB0727}">
  <dimension ref="A1:B5"/>
  <sheetViews>
    <sheetView workbookViewId="0">
      <selection activeCell="B12" sqref="B12"/>
    </sheetView>
  </sheetViews>
  <sheetFormatPr defaultRowHeight="15" x14ac:dyDescent="0.25"/>
  <sheetData>
    <row r="1" spans="1:2" x14ac:dyDescent="0.25">
      <c r="A1" t="s">
        <v>49</v>
      </c>
    </row>
    <row r="2" spans="1:2" x14ac:dyDescent="0.25">
      <c r="A2" s="1"/>
    </row>
    <row r="3" spans="1:2" x14ac:dyDescent="0.25">
      <c r="A3" s="62">
        <v>43.1</v>
      </c>
    </row>
    <row r="5" spans="1:2" x14ac:dyDescent="0.25">
      <c r="A5" t="s">
        <v>1</v>
      </c>
      <c r="B5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0F8A-7C45-4FB3-888C-94800740FDD6}">
  <dimension ref="A1:B6"/>
  <sheetViews>
    <sheetView workbookViewId="0">
      <selection activeCell="A4" sqref="A4"/>
    </sheetView>
  </sheetViews>
  <sheetFormatPr defaultRowHeight="15" x14ac:dyDescent="0.25"/>
  <sheetData>
    <row r="1" spans="1:2" x14ac:dyDescent="0.25">
      <c r="A1" t="s">
        <v>50</v>
      </c>
    </row>
    <row r="3" spans="1:2" ht="45" x14ac:dyDescent="0.25">
      <c r="A3" s="3" t="s">
        <v>51</v>
      </c>
      <c r="B3" s="3" t="s">
        <v>52</v>
      </c>
    </row>
    <row r="4" spans="1:2" x14ac:dyDescent="0.25">
      <c r="A4" s="5">
        <v>5575</v>
      </c>
      <c r="B4" s="4">
        <f>5258/A4</f>
        <v>0.94313901345291484</v>
      </c>
    </row>
    <row r="6" spans="1:2" x14ac:dyDescent="0.25">
      <c r="A6" t="s">
        <v>1</v>
      </c>
      <c r="B6" t="s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C083-B359-42B5-A38E-EC9F2990CE8A}">
  <dimension ref="A1:G7"/>
  <sheetViews>
    <sheetView workbookViewId="0">
      <selection activeCell="I14" sqref="I14"/>
    </sheetView>
  </sheetViews>
  <sheetFormatPr defaultRowHeight="15" x14ac:dyDescent="0.25"/>
  <cols>
    <col min="7" max="7" width="14.28515625" customWidth="1"/>
  </cols>
  <sheetData>
    <row r="1" spans="1:7" x14ac:dyDescent="0.25">
      <c r="A1" t="s">
        <v>53</v>
      </c>
    </row>
    <row r="2" spans="1:7" x14ac:dyDescent="0.25">
      <c r="A2" s="1"/>
    </row>
    <row r="3" spans="1:7" ht="45" x14ac:dyDescent="0.25">
      <c r="A3" s="3" t="s">
        <v>54</v>
      </c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</row>
    <row r="4" spans="1:7" x14ac:dyDescent="0.25">
      <c r="A4" s="6">
        <v>0.84454617834394907</v>
      </c>
      <c r="B4" s="6">
        <v>8.3399681528662423E-2</v>
      </c>
      <c r="C4" s="6">
        <v>1.4331210191082803E-2</v>
      </c>
      <c r="D4" s="6">
        <v>5.3742038216560506E-3</v>
      </c>
      <c r="E4" s="6">
        <v>3.2643312101910828E-2</v>
      </c>
      <c r="F4" s="6">
        <v>1.9705414012738853E-2</v>
      </c>
      <c r="G4" s="6">
        <v>0</v>
      </c>
    </row>
    <row r="6" spans="1:7" x14ac:dyDescent="0.25">
      <c r="A6" t="s">
        <v>1</v>
      </c>
      <c r="B6" t="s">
        <v>48</v>
      </c>
    </row>
    <row r="7" spans="1:7" x14ac:dyDescent="0.25">
      <c r="B7" t="s">
        <v>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EC8D-8B38-4EC8-82E6-E37C6698E7DF}">
  <dimension ref="A1:N21"/>
  <sheetViews>
    <sheetView tabSelected="1" workbookViewId="0">
      <selection activeCell="I10" sqref="I10"/>
    </sheetView>
  </sheetViews>
  <sheetFormatPr defaultRowHeight="15" x14ac:dyDescent="0.25"/>
  <cols>
    <col min="1" max="1" width="12.28515625" bestFit="1" customWidth="1"/>
    <col min="8" max="8" width="13.140625" customWidth="1"/>
    <col min="11" max="11" width="12.85546875" customWidth="1"/>
    <col min="14" max="14" width="12.85546875" customWidth="1"/>
  </cols>
  <sheetData>
    <row r="1" spans="1:14" x14ac:dyDescent="0.25">
      <c r="A1" t="s">
        <v>62</v>
      </c>
    </row>
    <row r="3" spans="1:14" x14ac:dyDescent="0.25">
      <c r="B3" s="154" t="s">
        <v>63</v>
      </c>
      <c r="C3" s="154"/>
      <c r="D3" s="154"/>
      <c r="E3" s="155"/>
      <c r="F3" s="152" t="s">
        <v>4</v>
      </c>
      <c r="G3" s="152"/>
      <c r="H3" s="153"/>
      <c r="I3" s="154" t="s">
        <v>5</v>
      </c>
      <c r="J3" s="154"/>
      <c r="K3" s="155"/>
      <c r="L3" s="154" t="s">
        <v>6</v>
      </c>
      <c r="M3" s="154"/>
      <c r="N3" s="154"/>
    </row>
    <row r="4" spans="1:14" ht="30.75" thickBot="1" x14ac:dyDescent="0.3">
      <c r="A4" s="39"/>
      <c r="B4" s="26">
        <v>1990</v>
      </c>
      <c r="C4" s="26">
        <v>2000</v>
      </c>
      <c r="D4" s="26">
        <v>2010</v>
      </c>
      <c r="E4" s="40">
        <v>2020</v>
      </c>
      <c r="F4" s="41" t="s">
        <v>7</v>
      </c>
      <c r="G4" s="41" t="s">
        <v>8</v>
      </c>
      <c r="H4" s="42" t="s">
        <v>9</v>
      </c>
      <c r="I4" s="41" t="s">
        <v>7</v>
      </c>
      <c r="J4" s="41" t="s">
        <v>8</v>
      </c>
      <c r="K4" s="42" t="s">
        <v>9</v>
      </c>
      <c r="L4" s="41" t="s">
        <v>7</v>
      </c>
      <c r="M4" s="41" t="s">
        <v>8</v>
      </c>
      <c r="N4" s="41" t="s">
        <v>9</v>
      </c>
    </row>
    <row r="5" spans="1:14" ht="15.75" thickBot="1" x14ac:dyDescent="0.3">
      <c r="A5" s="60" t="s">
        <v>10</v>
      </c>
      <c r="B5" s="55">
        <v>3327</v>
      </c>
      <c r="C5" s="55">
        <v>3906</v>
      </c>
      <c r="D5" s="55">
        <v>5164</v>
      </c>
      <c r="E5" s="56">
        <v>5575</v>
      </c>
      <c r="F5" s="57">
        <f>(E5-B5)</f>
        <v>2248</v>
      </c>
      <c r="G5" s="58">
        <f>(E5-B5)/B5</f>
        <v>0.67568379921851518</v>
      </c>
      <c r="H5" s="59">
        <f>((E5-B5)/B5)/(2020-1990)</f>
        <v>2.252279330728384E-2</v>
      </c>
      <c r="I5" s="57">
        <f>E5-C5</f>
        <v>1669</v>
      </c>
      <c r="J5" s="58">
        <f>(E5-C5)/C5</f>
        <v>0.42729134664618534</v>
      </c>
      <c r="K5" s="59">
        <f>((E5-C5)/C5)/(2020-2000)</f>
        <v>2.1364567332309268E-2</v>
      </c>
      <c r="L5" s="57">
        <f>(E5-D5)</f>
        <v>411</v>
      </c>
      <c r="M5" s="58">
        <f>(E5-D5)/D5</f>
        <v>7.958946553059644E-2</v>
      </c>
      <c r="N5" s="61">
        <f>((E5-D5)/D5)/(2020-2010)</f>
        <v>7.9589465530596447E-3</v>
      </c>
    </row>
    <row r="6" spans="1:14" x14ac:dyDescent="0.25">
      <c r="A6" s="1" t="s">
        <v>11</v>
      </c>
      <c r="B6" s="49">
        <v>1354</v>
      </c>
      <c r="C6" s="49">
        <v>1622</v>
      </c>
      <c r="D6" s="49">
        <v>1814</v>
      </c>
      <c r="E6" s="50">
        <v>2138</v>
      </c>
      <c r="F6" s="51">
        <f t="shared" ref="F6:F19" si="0">(E6-B6)</f>
        <v>784</v>
      </c>
      <c r="G6" s="52">
        <f t="shared" ref="G6:G19" si="1">(E6-B6)/B6</f>
        <v>0.57902511078286556</v>
      </c>
      <c r="H6" s="53">
        <f t="shared" ref="H6:H19" si="2">((E6-B6)/B6)/(2020-1990)</f>
        <v>1.9300837026095519E-2</v>
      </c>
      <c r="I6" s="51">
        <f t="shared" ref="I6:I19" si="3">E6-C6</f>
        <v>516</v>
      </c>
      <c r="J6" s="52">
        <f t="shared" ref="J6:J19" si="4">(E6-C6)/C6</f>
        <v>0.31812577065351416</v>
      </c>
      <c r="K6" s="53">
        <f t="shared" ref="K6:K19" si="5">((E6-C6)/C6)/(2020-2000)</f>
        <v>1.5906288532675707E-2</v>
      </c>
      <c r="L6" s="51">
        <f t="shared" ref="L6:L19" si="6">(E6-D6)</f>
        <v>324</v>
      </c>
      <c r="M6" s="52">
        <f t="shared" ref="M6:M19" si="7">(E6-D6)/D6</f>
        <v>0.17861080485115766</v>
      </c>
      <c r="N6" s="54">
        <f t="shared" ref="N6:N19" si="8">((E6-D6)/D6)/(2020-2010)</f>
        <v>1.7861080485115765E-2</v>
      </c>
    </row>
    <row r="7" spans="1:14" x14ac:dyDescent="0.25">
      <c r="A7" s="1" t="s">
        <v>12</v>
      </c>
      <c r="B7" s="5">
        <v>4156</v>
      </c>
      <c r="C7" s="5">
        <v>6401</v>
      </c>
      <c r="D7" s="5">
        <v>7634</v>
      </c>
      <c r="E7" s="11">
        <v>8279</v>
      </c>
      <c r="F7" s="8">
        <f t="shared" si="0"/>
        <v>4123</v>
      </c>
      <c r="G7" s="6">
        <f t="shared" si="1"/>
        <v>0.99205967276227136</v>
      </c>
      <c r="H7" s="13">
        <f t="shared" si="2"/>
        <v>3.3068655758742377E-2</v>
      </c>
      <c r="I7" s="8">
        <f t="shared" si="3"/>
        <v>1878</v>
      </c>
      <c r="J7" s="6">
        <f t="shared" si="4"/>
        <v>0.29339165755350727</v>
      </c>
      <c r="K7" s="13">
        <f t="shared" si="5"/>
        <v>1.4669582877675363E-2</v>
      </c>
      <c r="L7" s="8">
        <f t="shared" si="6"/>
        <v>645</v>
      </c>
      <c r="M7" s="6">
        <f t="shared" si="7"/>
        <v>8.4490437516374112E-2</v>
      </c>
      <c r="N7" s="7">
        <f t="shared" si="8"/>
        <v>8.4490437516374119E-3</v>
      </c>
    </row>
    <row r="8" spans="1:14" x14ac:dyDescent="0.25">
      <c r="A8" s="1" t="s">
        <v>13</v>
      </c>
      <c r="B8" s="14">
        <v>1192</v>
      </c>
      <c r="C8" s="14">
        <v>1384</v>
      </c>
      <c r="D8" s="14">
        <v>1494</v>
      </c>
      <c r="E8" s="15">
        <v>1574</v>
      </c>
      <c r="F8" s="16">
        <f t="shared" si="0"/>
        <v>382</v>
      </c>
      <c r="G8" s="17">
        <f t="shared" si="1"/>
        <v>0.32046979865771813</v>
      </c>
      <c r="H8" s="18">
        <f t="shared" si="2"/>
        <v>1.0682326621923938E-2</v>
      </c>
      <c r="I8" s="16">
        <f t="shared" si="3"/>
        <v>190</v>
      </c>
      <c r="J8" s="17">
        <f t="shared" si="4"/>
        <v>0.13728323699421965</v>
      </c>
      <c r="K8" s="18">
        <f t="shared" si="5"/>
        <v>6.8641618497109827E-3</v>
      </c>
      <c r="L8" s="16">
        <f t="shared" si="6"/>
        <v>80</v>
      </c>
      <c r="M8" s="17">
        <f t="shared" si="7"/>
        <v>5.3547523427041499E-2</v>
      </c>
      <c r="N8" s="19">
        <f t="shared" si="8"/>
        <v>5.3547523427041497E-3</v>
      </c>
    </row>
    <row r="9" spans="1:14" x14ac:dyDescent="0.25">
      <c r="A9" s="1" t="s">
        <v>14</v>
      </c>
      <c r="B9" s="5">
        <v>924</v>
      </c>
      <c r="C9" s="5">
        <v>1247</v>
      </c>
      <c r="D9" s="5">
        <v>1596</v>
      </c>
      <c r="E9" s="11">
        <v>1848</v>
      </c>
      <c r="F9" s="8">
        <f t="shared" si="0"/>
        <v>924</v>
      </c>
      <c r="G9" s="6">
        <f t="shared" si="1"/>
        <v>1</v>
      </c>
      <c r="H9" s="13">
        <f t="shared" si="2"/>
        <v>3.3333333333333333E-2</v>
      </c>
      <c r="I9" s="8">
        <f t="shared" si="3"/>
        <v>601</v>
      </c>
      <c r="J9" s="6">
        <f t="shared" si="4"/>
        <v>0.48195669607056935</v>
      </c>
      <c r="K9" s="13">
        <f t="shared" si="5"/>
        <v>2.4097834803528468E-2</v>
      </c>
      <c r="L9" s="8">
        <f t="shared" si="6"/>
        <v>252</v>
      </c>
      <c r="M9" s="6">
        <f t="shared" si="7"/>
        <v>0.15789473684210525</v>
      </c>
      <c r="N9" s="7">
        <f t="shared" si="8"/>
        <v>1.5789473684210527E-2</v>
      </c>
    </row>
    <row r="10" spans="1:14" x14ac:dyDescent="0.25">
      <c r="A10" s="1" t="s">
        <v>15</v>
      </c>
      <c r="B10" s="14">
        <v>1227</v>
      </c>
      <c r="C10" s="14">
        <v>1406</v>
      </c>
      <c r="D10" s="14">
        <v>1743</v>
      </c>
      <c r="E10" s="15">
        <v>1920</v>
      </c>
      <c r="F10" s="16">
        <f t="shared" si="0"/>
        <v>693</v>
      </c>
      <c r="G10" s="17">
        <f t="shared" si="1"/>
        <v>0.5647921760391198</v>
      </c>
      <c r="H10" s="18">
        <f t="shared" si="2"/>
        <v>1.8826405867970662E-2</v>
      </c>
      <c r="I10" s="16">
        <f t="shared" si="3"/>
        <v>514</v>
      </c>
      <c r="J10" s="17">
        <f t="shared" si="4"/>
        <v>0.3655761024182077</v>
      </c>
      <c r="K10" s="18">
        <f t="shared" si="5"/>
        <v>1.8278805120910385E-2</v>
      </c>
      <c r="L10" s="16">
        <f t="shared" si="6"/>
        <v>177</v>
      </c>
      <c r="M10" s="17">
        <f t="shared" si="7"/>
        <v>0.10154905335628227</v>
      </c>
      <c r="N10" s="19">
        <f t="shared" si="8"/>
        <v>1.0154905335628227E-2</v>
      </c>
    </row>
    <row r="11" spans="1:14" x14ac:dyDescent="0.25">
      <c r="A11" s="1" t="s">
        <v>16</v>
      </c>
      <c r="B11" s="5">
        <v>11869</v>
      </c>
      <c r="C11" s="5">
        <v>12735</v>
      </c>
      <c r="D11" s="5">
        <v>13277</v>
      </c>
      <c r="E11" s="11">
        <v>14009</v>
      </c>
      <c r="F11" s="8">
        <f t="shared" si="0"/>
        <v>2140</v>
      </c>
      <c r="G11" s="6">
        <f t="shared" si="1"/>
        <v>0.18030162608475861</v>
      </c>
      <c r="H11" s="13">
        <f t="shared" si="2"/>
        <v>6.0100542028252869E-3</v>
      </c>
      <c r="I11" s="8">
        <f t="shared" si="3"/>
        <v>1274</v>
      </c>
      <c r="J11" s="6">
        <f t="shared" si="4"/>
        <v>0.1000392618767177</v>
      </c>
      <c r="K11" s="13">
        <f t="shared" si="5"/>
        <v>5.0019630938358851E-3</v>
      </c>
      <c r="L11" s="8">
        <f t="shared" si="6"/>
        <v>732</v>
      </c>
      <c r="M11" s="6">
        <f t="shared" si="7"/>
        <v>5.5132936657377417E-2</v>
      </c>
      <c r="N11" s="7">
        <f t="shared" si="8"/>
        <v>5.5132936657377417E-3</v>
      </c>
    </row>
    <row r="12" spans="1:14" x14ac:dyDescent="0.25">
      <c r="A12" s="1" t="s">
        <v>17</v>
      </c>
      <c r="B12" s="14">
        <v>580</v>
      </c>
      <c r="C12" s="14">
        <v>656</v>
      </c>
      <c r="D12" s="14">
        <v>755</v>
      </c>
      <c r="E12" s="15">
        <v>740</v>
      </c>
      <c r="F12" s="16">
        <f t="shared" si="0"/>
        <v>160</v>
      </c>
      <c r="G12" s="17">
        <f t="shared" si="1"/>
        <v>0.27586206896551724</v>
      </c>
      <c r="H12" s="18">
        <f t="shared" si="2"/>
        <v>9.1954022988505746E-3</v>
      </c>
      <c r="I12" s="16">
        <f t="shared" si="3"/>
        <v>84</v>
      </c>
      <c r="J12" s="17">
        <f t="shared" si="4"/>
        <v>0.12804878048780488</v>
      </c>
      <c r="K12" s="18">
        <f t="shared" si="5"/>
        <v>6.4024390243902444E-3</v>
      </c>
      <c r="L12" s="16">
        <f t="shared" si="6"/>
        <v>-15</v>
      </c>
      <c r="M12" s="17">
        <f t="shared" si="7"/>
        <v>-1.9867549668874173E-2</v>
      </c>
      <c r="N12" s="19">
        <f t="shared" si="8"/>
        <v>-1.9867549668874172E-3</v>
      </c>
    </row>
    <row r="13" spans="1:14" x14ac:dyDescent="0.25">
      <c r="A13" s="1" t="s">
        <v>18</v>
      </c>
      <c r="B13" s="5">
        <v>5022</v>
      </c>
      <c r="C13" s="5">
        <v>5798</v>
      </c>
      <c r="D13" s="5">
        <v>6341</v>
      </c>
      <c r="E13" s="11">
        <v>6619</v>
      </c>
      <c r="F13" s="8">
        <f t="shared" si="0"/>
        <v>1597</v>
      </c>
      <c r="G13" s="6">
        <f t="shared" si="1"/>
        <v>0.31800079649542012</v>
      </c>
      <c r="H13" s="13">
        <f t="shared" si="2"/>
        <v>1.0600026549847338E-2</v>
      </c>
      <c r="I13" s="8">
        <f t="shared" si="3"/>
        <v>821</v>
      </c>
      <c r="J13" s="6">
        <f t="shared" si="4"/>
        <v>0.14160055191445325</v>
      </c>
      <c r="K13" s="13">
        <f t="shared" si="5"/>
        <v>7.0800275957226631E-3</v>
      </c>
      <c r="L13" s="8">
        <f t="shared" si="6"/>
        <v>278</v>
      </c>
      <c r="M13" s="6">
        <f t="shared" si="7"/>
        <v>4.3841665352468064E-2</v>
      </c>
      <c r="N13" s="7">
        <f t="shared" si="8"/>
        <v>4.3841665352468062E-3</v>
      </c>
    </row>
    <row r="14" spans="1:14" x14ac:dyDescent="0.25">
      <c r="A14" s="1" t="s">
        <v>19</v>
      </c>
      <c r="B14" s="14">
        <v>3484</v>
      </c>
      <c r="C14" s="14">
        <v>4307</v>
      </c>
      <c r="D14" s="14">
        <v>5184</v>
      </c>
      <c r="E14" s="15">
        <v>5785</v>
      </c>
      <c r="F14" s="16">
        <f t="shared" si="0"/>
        <v>2301</v>
      </c>
      <c r="G14" s="17">
        <f t="shared" si="1"/>
        <v>0.66044776119402981</v>
      </c>
      <c r="H14" s="18">
        <f t="shared" si="2"/>
        <v>2.2014925373134327E-2</v>
      </c>
      <c r="I14" s="16">
        <f t="shared" si="3"/>
        <v>1478</v>
      </c>
      <c r="J14" s="17">
        <f t="shared" si="4"/>
        <v>0.34316229394009751</v>
      </c>
      <c r="K14" s="18">
        <f t="shared" si="5"/>
        <v>1.7158114697004876E-2</v>
      </c>
      <c r="L14" s="16">
        <f t="shared" si="6"/>
        <v>601</v>
      </c>
      <c r="M14" s="17">
        <f t="shared" si="7"/>
        <v>0.11593364197530864</v>
      </c>
      <c r="N14" s="19">
        <f t="shared" si="8"/>
        <v>1.1593364197530865E-2</v>
      </c>
    </row>
    <row r="15" spans="1:14" x14ac:dyDescent="0.25">
      <c r="A15" s="1" t="s">
        <v>20</v>
      </c>
      <c r="B15" s="5">
        <v>6739</v>
      </c>
      <c r="C15" s="5">
        <v>7718</v>
      </c>
      <c r="D15" s="5">
        <v>8771</v>
      </c>
      <c r="E15" s="11">
        <v>9849</v>
      </c>
      <c r="F15" s="8">
        <f t="shared" si="0"/>
        <v>3110</v>
      </c>
      <c r="G15" s="6">
        <f t="shared" si="1"/>
        <v>0.46149280308651136</v>
      </c>
      <c r="H15" s="13">
        <f t="shared" si="2"/>
        <v>1.5383093436217046E-2</v>
      </c>
      <c r="I15" s="8">
        <f t="shared" si="3"/>
        <v>2131</v>
      </c>
      <c r="J15" s="6">
        <f t="shared" si="4"/>
        <v>0.27610779994817308</v>
      </c>
      <c r="K15" s="13">
        <f t="shared" si="5"/>
        <v>1.3805389997408653E-2</v>
      </c>
      <c r="L15" s="8">
        <f t="shared" si="6"/>
        <v>1078</v>
      </c>
      <c r="M15" s="6">
        <f t="shared" si="7"/>
        <v>0.12290502793296089</v>
      </c>
      <c r="N15" s="7">
        <f t="shared" si="8"/>
        <v>1.2290502793296089E-2</v>
      </c>
    </row>
    <row r="16" spans="1:14" x14ac:dyDescent="0.25">
      <c r="A16" s="1" t="s">
        <v>21</v>
      </c>
      <c r="B16" s="14">
        <v>44361</v>
      </c>
      <c r="C16" s="14">
        <v>45892</v>
      </c>
      <c r="D16" s="14">
        <v>49288</v>
      </c>
      <c r="E16" s="15">
        <v>51438</v>
      </c>
      <c r="F16" s="16">
        <f t="shared" si="0"/>
        <v>7077</v>
      </c>
      <c r="G16" s="17">
        <f t="shared" si="1"/>
        <v>0.1595320213701224</v>
      </c>
      <c r="H16" s="18">
        <f t="shared" si="2"/>
        <v>5.3177340456707469E-3</v>
      </c>
      <c r="I16" s="16">
        <f t="shared" si="3"/>
        <v>5546</v>
      </c>
      <c r="J16" s="17">
        <f t="shared" si="4"/>
        <v>0.12084894970801011</v>
      </c>
      <c r="K16" s="18">
        <f t="shared" si="5"/>
        <v>6.0424474854005056E-3</v>
      </c>
      <c r="L16" s="16">
        <f t="shared" si="6"/>
        <v>2150</v>
      </c>
      <c r="M16" s="17">
        <f t="shared" si="7"/>
        <v>4.3621165395228048E-2</v>
      </c>
      <c r="N16" s="19">
        <f t="shared" si="8"/>
        <v>4.362116539522805E-3</v>
      </c>
    </row>
    <row r="17" spans="1:14" x14ac:dyDescent="0.25">
      <c r="A17" s="1" t="s">
        <v>22</v>
      </c>
      <c r="B17" s="5">
        <v>1138</v>
      </c>
      <c r="C17" s="5">
        <v>1462</v>
      </c>
      <c r="D17" s="5">
        <v>1967</v>
      </c>
      <c r="E17" s="11">
        <v>2174</v>
      </c>
      <c r="F17" s="8">
        <f t="shared" si="0"/>
        <v>1036</v>
      </c>
      <c r="G17" s="6">
        <f t="shared" si="1"/>
        <v>0.91036906854130051</v>
      </c>
      <c r="H17" s="13">
        <f t="shared" si="2"/>
        <v>3.0345635618043352E-2</v>
      </c>
      <c r="I17" s="8">
        <f t="shared" si="3"/>
        <v>712</v>
      </c>
      <c r="J17" s="6">
        <f t="shared" si="4"/>
        <v>0.48700410396716826</v>
      </c>
      <c r="K17" s="13">
        <f t="shared" si="5"/>
        <v>2.4350205198358413E-2</v>
      </c>
      <c r="L17" s="8">
        <f t="shared" si="6"/>
        <v>207</v>
      </c>
      <c r="M17" s="6">
        <f t="shared" si="7"/>
        <v>0.10523640061006609</v>
      </c>
      <c r="N17" s="7">
        <f t="shared" si="8"/>
        <v>1.0523640061006609E-2</v>
      </c>
    </row>
    <row r="18" spans="1:14" ht="15.75" thickBot="1" x14ac:dyDescent="0.3">
      <c r="A18" s="26" t="s">
        <v>23</v>
      </c>
      <c r="B18" s="27">
        <v>2417</v>
      </c>
      <c r="C18" s="27">
        <v>2828</v>
      </c>
      <c r="D18" s="27">
        <v>3466</v>
      </c>
      <c r="E18" s="28">
        <v>3631</v>
      </c>
      <c r="F18" s="29">
        <f t="shared" si="0"/>
        <v>1214</v>
      </c>
      <c r="G18" s="30">
        <f t="shared" si="1"/>
        <v>0.50227554820024822</v>
      </c>
      <c r="H18" s="31">
        <f t="shared" si="2"/>
        <v>1.6742518273341608E-2</v>
      </c>
      <c r="I18" s="29">
        <f t="shared" si="3"/>
        <v>803</v>
      </c>
      <c r="J18" s="30">
        <f t="shared" si="4"/>
        <v>0.28394625176803395</v>
      </c>
      <c r="K18" s="31">
        <f t="shared" si="5"/>
        <v>1.4197312588401697E-2</v>
      </c>
      <c r="L18" s="29">
        <f t="shared" si="6"/>
        <v>165</v>
      </c>
      <c r="M18" s="30">
        <f t="shared" si="7"/>
        <v>4.7605308713214077E-2</v>
      </c>
      <c r="N18" s="32">
        <f t="shared" si="8"/>
        <v>4.7605308713214081E-3</v>
      </c>
    </row>
    <row r="19" spans="1:14" x14ac:dyDescent="0.25">
      <c r="A19" s="1" t="s">
        <v>24</v>
      </c>
      <c r="B19" s="20">
        <f>SUM(B6:B18)</f>
        <v>84463</v>
      </c>
      <c r="C19" s="20">
        <f>SUM(C6:C18)</f>
        <v>93456</v>
      </c>
      <c r="D19" s="20">
        <f>SUM(D6:D18)</f>
        <v>103330</v>
      </c>
      <c r="E19" s="21">
        <f>SUM(E6:E18)</f>
        <v>110004</v>
      </c>
      <c r="F19" s="22">
        <f t="shared" si="0"/>
        <v>25541</v>
      </c>
      <c r="G19" s="23">
        <f t="shared" si="1"/>
        <v>0.3023927636953459</v>
      </c>
      <c r="H19" s="24">
        <f t="shared" si="2"/>
        <v>1.0079758789844863E-2</v>
      </c>
      <c r="I19" s="22">
        <f t="shared" si="3"/>
        <v>16548</v>
      </c>
      <c r="J19" s="23">
        <f t="shared" si="4"/>
        <v>0.1770672829994864</v>
      </c>
      <c r="K19" s="24">
        <f t="shared" si="5"/>
        <v>8.8533641499743201E-3</v>
      </c>
      <c r="L19" s="22">
        <f t="shared" si="6"/>
        <v>6674</v>
      </c>
      <c r="M19" s="23">
        <f t="shared" si="7"/>
        <v>6.4589180296138582E-2</v>
      </c>
      <c r="N19" s="25">
        <f t="shared" si="8"/>
        <v>6.4589180296138584E-3</v>
      </c>
    </row>
    <row r="21" spans="1:14" x14ac:dyDescent="0.25">
      <c r="A21" t="s">
        <v>1</v>
      </c>
      <c r="B21" t="s">
        <v>25</v>
      </c>
    </row>
  </sheetData>
  <sortState xmlns:xlrd2="http://schemas.microsoft.com/office/spreadsheetml/2017/richdata2" ref="A6:A18">
    <sortCondition ref="A6:A18"/>
  </sortState>
  <mergeCells count="4">
    <mergeCell ref="F3:H3"/>
    <mergeCell ref="I3:K3"/>
    <mergeCell ref="L3:N3"/>
    <mergeCell ref="B3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FCA63-CED8-4EE3-A3AD-07A31E62A7EF}">
  <dimension ref="A1:B6"/>
  <sheetViews>
    <sheetView workbookViewId="0">
      <selection activeCell="I29" sqref="I29"/>
    </sheetView>
  </sheetViews>
  <sheetFormatPr defaultRowHeight="15" x14ac:dyDescent="0.25"/>
  <cols>
    <col min="1" max="1" width="11.7109375" customWidth="1"/>
  </cols>
  <sheetData>
    <row r="1" spans="1:2" x14ac:dyDescent="0.25">
      <c r="A1" t="s">
        <v>64</v>
      </c>
    </row>
    <row r="3" spans="1:2" x14ac:dyDescent="0.25">
      <c r="A3" s="104">
        <v>154032</v>
      </c>
    </row>
    <row r="5" spans="1:2" x14ac:dyDescent="0.25">
      <c r="A5" t="s">
        <v>1</v>
      </c>
      <c r="B5" t="s">
        <v>48</v>
      </c>
    </row>
    <row r="6" spans="1:2" x14ac:dyDescent="0.25">
      <c r="B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Windham 2020 Pop</vt:lpstr>
      <vt:lpstr>Pop Change</vt:lpstr>
      <vt:lpstr>Population Growth Trends</vt:lpstr>
      <vt:lpstr>Age Bands</vt:lpstr>
      <vt:lpstr>Median Age</vt:lpstr>
      <vt:lpstr>Total Housing Units</vt:lpstr>
      <vt:lpstr>Housing Unit Types</vt:lpstr>
      <vt:lpstr>Housing Change</vt:lpstr>
      <vt:lpstr>Median Household Income</vt:lpstr>
      <vt:lpstr>Communities of Concern</vt:lpstr>
      <vt:lpstr>Mean Commute</vt:lpstr>
      <vt:lpstr>Commuting Modes</vt:lpstr>
      <vt:lpstr>Commuting Patterns</vt:lpstr>
      <vt:lpstr>Households</vt:lpstr>
      <vt:lpstr>Household Size over Time</vt:lpstr>
      <vt:lpstr>SFD</vt:lpstr>
      <vt:lpstr>Year Built</vt:lpstr>
      <vt:lpstr>Housing Permits</vt:lpstr>
      <vt:lpstr>Housing Unit Projections</vt:lpstr>
      <vt:lpstr>Household Income &amp; Value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Zachary Swick</dc:creator>
  <cp:keywords/>
  <dc:description/>
  <cp:lastModifiedBy>Alex Mello</cp:lastModifiedBy>
  <cp:revision/>
  <dcterms:created xsi:type="dcterms:W3CDTF">2015-06-05T18:17:20Z</dcterms:created>
  <dcterms:modified xsi:type="dcterms:W3CDTF">2023-02-23T20:51:54Z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2023-02-23T20:45:31Z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36e7b9f1-e24e-4ab5-ac03-d98fa173543c</vt:lpwstr>
  </property>
  <property fmtid="{D5CDD505-2E9C-101B-9397-08002B2CF9AE}" pid="7" name="MSIP_Label_defa4170-0d19-0005-0004-bc88714345d2_ActionId">
    <vt:lpwstr>b3127ec7-699b-41b6-9cc7-87aa44372357</vt:lpwstr>
  </property>
  <property fmtid="{D5CDD505-2E9C-101B-9397-08002B2CF9AE}" pid="8" name="MSIP_Label_defa4170-0d19-0005-0004-bc88714345d2_ContentBits">
    <vt:lpwstr>0</vt:lpwstr>
  </property>
</Properties>
</file>